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385" activeTab="5"/>
  </bookViews>
  <sheets>
    <sheet name="д1" sheetId="1" r:id="rId1"/>
    <sheet name="д2" sheetId="2" r:id="rId2"/>
    <sheet name="д3" sheetId="3" r:id="rId3"/>
    <sheet name="д4" sheetId="4" r:id="rId4"/>
    <sheet name="д5" sheetId="5" r:id="rId5"/>
    <sheet name="д6" sheetId="6" r:id="rId6"/>
  </sheets>
  <definedNames/>
  <calcPr fullCalcOnLoad="1"/>
</workbook>
</file>

<file path=xl/sharedStrings.xml><?xml version="1.0" encoding="utf-8"?>
<sst xmlns="http://schemas.openxmlformats.org/spreadsheetml/2006/main" count="481" uniqueCount="274">
  <si>
    <t>(код бюджету)</t>
  </si>
  <si>
    <t>Код Програмної класифікації видатків та кредитування місцевого бюджету</t>
  </si>
  <si>
    <t>Код Типової програмної класифікації видатків та кредитування місцевого бюджету</t>
  </si>
  <si>
    <t>Найменування головного розпорядника коштів місцевого бюджету/ відповідального виконавця, найменування бюджетної програми згідно з Типовою програмною класифікацією видатків та кредитування місцевого бюджету</t>
  </si>
  <si>
    <t xml:space="preserve">оплата праці 
</t>
  </si>
  <si>
    <t xml:space="preserve">комунальні послуги та енергоносії
</t>
  </si>
  <si>
    <t xml:space="preserve">Всього </t>
  </si>
  <si>
    <t xml:space="preserve">ЗМІНИ   </t>
  </si>
  <si>
    <t>(гривень)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</si>
  <si>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</si>
  <si>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</si>
  <si>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</si>
  <si>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</si>
  <si>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</si>
  <si>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</si>
  <si>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</si>
  <si>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</si>
  <si>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</si>
  <si>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</si>
  <si>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Усього</t>
  </si>
  <si>
    <t>Х</t>
  </si>
  <si>
    <t>УСЬОГО</t>
  </si>
  <si>
    <t>Затверджено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</si>
  <si>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</si>
  <si>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</si>
  <si>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районного бюджету/ відповідального виконавця, найменування бюджетної програми 
згідно з Типовою програмною класифікацією видатків та кредитування місцевого бюджету</t>
  </si>
  <si>
    <t>Найменування місцевої /регіональної програми</t>
  </si>
  <si>
    <t>Дата і номер документа, яким затверджено місцеву регіональну програму</t>
  </si>
  <si>
    <t>Усього за програмою</t>
  </si>
  <si>
    <t>X</t>
  </si>
  <si>
    <t>0600000</t>
  </si>
  <si>
    <t>Сектор освіти райдержадміністрації (головний розпорядник)</t>
  </si>
  <si>
    <t>0610000</t>
  </si>
  <si>
    <t>Сектор освіти райдержадміністрації (відповідальний виконавець)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</si>
  <si>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</si>
  <si>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</si>
  <si>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</si>
  <si>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з них:</t>
  </si>
  <si>
    <t>ЗМІНИ</t>
  </si>
  <si>
    <t>Код</t>
  </si>
  <si>
    <t>Найменування згідно з Класифікацією доходів бюджету</t>
  </si>
  <si>
    <t>Офіційні трансферти</t>
  </si>
  <si>
    <t>Субвенції з місцевих бюджетів іншим місцевим бюджетам</t>
  </si>
  <si>
    <t>×</t>
  </si>
  <si>
    <t>Разом доходів</t>
  </si>
  <si>
    <t>Найменування бюджету - одержувача/надавача міжбюджетного трансферту</t>
  </si>
  <si>
    <t>Трансферти районному бюджету з інших місцевих бюджетів</t>
  </si>
  <si>
    <t>Трансферти з районного бюджету іншим бюджетам</t>
  </si>
  <si>
    <t>дотація на:</t>
  </si>
  <si>
    <t>субвенції  з сільських та селищних бюджетів</t>
  </si>
  <si>
    <t>субвенції з районного бюджету сільським, селищним бюджетам</t>
  </si>
  <si>
    <t>загального фонду на:</t>
  </si>
  <si>
    <t>спеціального фонду на:</t>
  </si>
  <si>
    <t>спеціального фонду фонду на:</t>
  </si>
  <si>
    <t>найменування трансферту*</t>
  </si>
  <si>
    <t>найменування трансферту**</t>
  </si>
  <si>
    <t>код Класифікації  доходів бюджету</t>
  </si>
  <si>
    <t>Олександрівський селищний бюджет</t>
  </si>
  <si>
    <t>Єлизаветградківський селищний бюджет</t>
  </si>
  <si>
    <t>Лісівський селищний бюджет</t>
  </si>
  <si>
    <t xml:space="preserve">Бірківський сільський бюджет        </t>
  </si>
  <si>
    <t xml:space="preserve">Бовтиський  сільський бюджет     </t>
  </si>
  <si>
    <t xml:space="preserve">Букварський    сільський бюджет   </t>
  </si>
  <si>
    <t xml:space="preserve">Веселівський сільський бюджет  </t>
  </si>
  <si>
    <t xml:space="preserve">Вищеверещаківський сільський бюджет  </t>
  </si>
  <si>
    <t xml:space="preserve">Голиківський   сільський бюджет  </t>
  </si>
  <si>
    <t xml:space="preserve">Івангородський сільський бюджет  </t>
  </si>
  <si>
    <t xml:space="preserve">Красносілківський сільський бюджет  </t>
  </si>
  <si>
    <t xml:space="preserve">Красносільський сільський бюджет  </t>
  </si>
  <si>
    <t xml:space="preserve">Михайлівський сільський бюджет  </t>
  </si>
  <si>
    <t xml:space="preserve">Несватківський сільський бюджет  </t>
  </si>
  <si>
    <t xml:space="preserve">Підлісненський сільський бюджет  </t>
  </si>
  <si>
    <t xml:space="preserve">Родниківський сільський бюджет  </t>
  </si>
  <si>
    <t xml:space="preserve">Розумівський сільський бюджет  </t>
  </si>
  <si>
    <t xml:space="preserve">Соснівський   сільський бюджет </t>
  </si>
  <si>
    <t xml:space="preserve">Ставидлянський сільський бюджет </t>
  </si>
  <si>
    <t xml:space="preserve">Староосотський сільський бюджет </t>
  </si>
  <si>
    <t xml:space="preserve">Триліський  сільський бюджет </t>
  </si>
  <si>
    <t xml:space="preserve">Цвітненський сільський бюджет </t>
  </si>
  <si>
    <t xml:space="preserve">Ясенівський   сільський бюджет </t>
  </si>
  <si>
    <t>Обласний бюджет Кіровоградської області</t>
  </si>
  <si>
    <t xml:space="preserve">код Класифікації  доходів бюджету 
</t>
  </si>
  <si>
    <t>субвенції з районного бюджета обласному бюджету</t>
  </si>
  <si>
    <t>до доходів районного бюджету на 2020 рік, визначених у додатку 1  рішення районної ради від 17 грудня 2019 року №473 з урахуванням змін, внесених рішенням районної ради від 12.02.2020 року №496, від  19 березня 2020 року №508, від 11 червня 2020 року №512</t>
  </si>
  <si>
    <t>субвенція сільських рад</t>
  </si>
  <si>
    <t>до розподілу видатків районного бюджету на 2020 рік, визначених у додатку 3  рішення районної ради від 17 грудня 2019 року №473, з урахуванням змін, внесених рішенням районної ради від 12.02.2020 року №496, від  19 березня 2020 року №508, від 11 червня 2020 року №512</t>
  </si>
  <si>
    <t>ЗМІНИ
до міжбюджетних трансфертів між районним бюджетом на іншими  бюджетами на 2020 рік, визначених у додатку 4  рішення районної ради від 17 грудня 2019 року №473 з урахуванням змін, внесених рішенням районної ради від 12.02.2020 року №496, від  19 березня 2020 року №508, від 11 червня 2020 року №512</t>
  </si>
  <si>
    <t>код Класифікації  доходів бюджету 
41053900</t>
  </si>
  <si>
    <t>на утримання навчально-виховних об"єднань</t>
  </si>
  <si>
    <t>ЗМІНИ 
до видатків районного бюджету на 2020 рік на виконання районних програм, визначених у додатку 5  рішення районної ради
 від 17 грудня 2019 року №473, з урахуванням змін, внесених рішенням районної ради від 12.02.2020 року №496, від  19 березня 2020 року №508, від 11 червня 2020 року №512</t>
  </si>
  <si>
    <t>Районна програми оздоровлення і відпочинку дітей Олександрівського району
 на 2018-2022 роки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</si>
  <si>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</si>
  <si>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</si>
  <si>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Фінансовий відділ райдержадміністрації (головний розпорядник)</t>
  </si>
  <si>
    <t>Фінансовий відділ  райдержадміністрації (відповідальний виконавець)</t>
  </si>
  <si>
    <t>0180</t>
  </si>
  <si>
    <t xml:space="preserve">за рахунок субвенції на надання державної підтримки особам з особливими освітніми потребами </t>
  </si>
  <si>
    <t>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</si>
  <si>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Інші субвенції з місцевого бюджету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</si>
  <si>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</si>
  <si>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</si>
  <si>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</si>
  <si>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</si>
  <si>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0200000</t>
  </si>
  <si>
    <t>Районна державна адміністрація (головний розпорядник)</t>
  </si>
  <si>
    <t>0210000</t>
  </si>
  <si>
    <t>Районна державна адміністрація (відповідальний виконавець)</t>
  </si>
  <si>
    <t xml:space="preserve">на утримання КНП "Олександрівський районний центр первинної медико-санітарної допомоги" </t>
  </si>
  <si>
    <t>Олександрівська районна державна адміністрація (головний розпорядник)</t>
  </si>
  <si>
    <t>Олександрівська районна державна адміністрація (відповідальний виконавець)</t>
  </si>
  <si>
    <t>Про районну програму "Підтримки комунального некомерційного підприємства "Олександрівський районний центр первинної медико-санітарної допомоги" Олександрівської районної ради Кіровоградської області на 2020 рік</t>
  </si>
  <si>
    <t>0800000</t>
  </si>
  <si>
    <t>Управління   соціального  захисту населення   райдержадміністрації (головний розпорядник)</t>
  </si>
  <si>
    <t>0810000</t>
  </si>
  <si>
    <t>Управління   соціального  захисту населення   райдержадміністрації (відповідальний виконавець)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</si>
  <si>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</si>
  <si>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</si>
  <si>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</si>
  <si>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</si>
  <si>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на компенсаційні виплати на пільговий проїзд автомобільним транспортом окремим категоріям громадян</t>
  </si>
  <si>
    <t>Районна програма відшкодування витрат надавачам послуг за пільгове перевезення та зв"язок окремим категоріям громадян
 на 2020 рік</t>
  </si>
  <si>
    <t>від 17.12.2019 №479</t>
  </si>
  <si>
    <t>код Класифікації  доходів бюджету 
41051200</t>
  </si>
  <si>
    <t>код Класифікації  доходів бюджету 
41051700</t>
  </si>
  <si>
    <t>субвенція  з сільських та селищних бюджетів</t>
  </si>
  <si>
    <t>субвенція з місцевого бюджету за рахунок відповідної субвенції з державного бюджету</t>
  </si>
  <si>
    <t>субвенція з місцевого бюджету за рахунок залишку коштів субвенції, що утворився на початок бюджетного періоду</t>
  </si>
  <si>
    <t xml:space="preserve"> на надання державної підтримки особам з особливими освітніми потребами,</t>
  </si>
  <si>
    <t xml:space="preserve">на надання державної підтримки особам з особливими освітніми потребами 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</si>
  <si>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</si>
  <si>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</si>
  <si>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</si>
  <si>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на 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</si>
  <si>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</si>
  <si>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0611180</t>
  </si>
  <si>
    <t>Виконання заходів в рамках реалізації програми "Спроможна школа для кращих результатів"</t>
  </si>
  <si>
    <t>0990</t>
  </si>
  <si>
    <t>субвенція з державного бюджету</t>
  </si>
  <si>
    <t>на реалізацію програми "Спроможна школа для кращих результатів"</t>
  </si>
  <si>
    <t>код Класифікації  доходів бюджету 
41054900</t>
  </si>
  <si>
    <t>співфінансування з районного бюджету</t>
  </si>
  <si>
    <t>0617363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</si>
  <si>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</si>
  <si>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</si>
  <si>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</si>
  <si>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r>
      <t xml:space="preserve">ПЕРЕЛІК
об'єктів, фінансування яких здійснюється у 2020 році за рахунок коштів бюджету розвитку районного бюджету 
</t>
    </r>
    <r>
      <rPr>
        <b/>
        <vertAlign val="superscript"/>
        <sz val="16"/>
        <rFont val="Times New Roman"/>
        <family val="1"/>
      </rPr>
      <t xml:space="preserve">
</t>
    </r>
  </si>
  <si>
    <t>Найменування об'єкта відповідно до
проектно-кошторисної документації</t>
  </si>
  <si>
    <t xml:space="preserve">Загальна
тривалість
будівництва
(рік початку і
завершення) 
</t>
  </si>
  <si>
    <t>Згальна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</si>
  <si>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</si>
  <si>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гривень</t>
  </si>
  <si>
    <t>у тому числі за рахунок коштів:</t>
  </si>
  <si>
    <t>Рівень  готовності об"єкта на кінець бюджетного періоду, %</t>
  </si>
  <si>
    <t xml:space="preserve"> районного бюджету</t>
  </si>
  <si>
    <t>залишку субвенцій з державного бюджету, що склався на початок року</t>
  </si>
  <si>
    <t>субвенцій з інших місцевих бюджетів</t>
  </si>
  <si>
    <t>Сектор освіти Олександрівської райдержадміністрації (головний розпорядник)</t>
  </si>
  <si>
    <t>Сектор освіти Олександрівської райдержадміністрації (відповідальний виконавець)</t>
  </si>
  <si>
    <t>0611162</t>
  </si>
  <si>
    <t>Інші програми та заходи у сфері освіти</t>
  </si>
  <si>
    <t>Придбання обладнання і предметів довгострокового користування</t>
  </si>
  <si>
    <t xml:space="preserve">Співфінансування інвестиційних проектів, які передбачається фінансувати у 2020 році в рамках здійснення заходів щодо соціально-економічного розвитку окремих територій </t>
  </si>
  <si>
    <t>Капітальне будівництво (придбання) інших об'єктів(3122)</t>
  </si>
  <si>
    <t>Влаштування твердопаливної модульної котельної для теплопостачання будівлі  Родниківської філії КЗ “Красносілківське НВО” Олександрівської районної ради по вул. Молодіжна, 15, с. Родниківка, Олександрівського району, Кіровоградської області</t>
  </si>
  <si>
    <t>2018-2020</t>
  </si>
  <si>
    <t>Капітальний ремонт інших об'єктів(КЕКВ 3132)</t>
  </si>
  <si>
    <t>"Проведення санації (капітальний ремонт) будівлі комунального закладу КЗ "Олександрівське НВО №1"27300 вул. Вишнева, 18 смт Олександрівка, Кіровоградська область(коригування)</t>
  </si>
  <si>
    <t>2016-2020</t>
  </si>
  <si>
    <t>"Капітальний ремонт покрівлі будівлі комунального закладу КЗ “Олександрівське НВО №1” 27300  
вул. Вишнева, 18 смт Олександрівка, Кіровоградська область" (з виготовленням проектно-кошторисної документації, виконання експертизи проекту будівництва, технічного та авторського нагляду)</t>
  </si>
  <si>
    <t>2019-2020</t>
  </si>
  <si>
    <t>Фінансовий відділ Олександрівської райдержадміністрації (головний розпорядник)</t>
  </si>
  <si>
    <t>Фінансовий відділ  Олександрівської райдержадміністрації (відповідальний виконавець)</t>
  </si>
  <si>
    <t>Субвенція з місцевого бюджету на співфінансування інвестиційних проектів</t>
  </si>
  <si>
    <t>Реконструкція спортивного майданчика Олександрівського НВК КЗ «Олександрівське НВО №2» Олександрівської районної ради Кіровоградської області за адресою: смт.Олександрівка вул.Незалежності України, 89 (з виготовленням проектно-кошторисної документації)</t>
  </si>
  <si>
    <t>РАЗОМ</t>
  </si>
  <si>
    <t>0212010</t>
  </si>
  <si>
    <t>0731</t>
  </si>
  <si>
    <t>Багатопрофільна стаціонарна медична допомога населенню</t>
  </si>
  <si>
    <t>0219800</t>
  </si>
  <si>
    <t>9800</t>
  </si>
  <si>
    <t>Субвенція з місцевого  бюджету державному бюджету на виконання програм соціально-економічного розвитку регіонів</t>
  </si>
  <si>
    <t>на виготовлення проєктно-кошторисної документації</t>
  </si>
  <si>
    <t>ФІНАНСУВАННЯ</t>
  </si>
  <si>
    <t>районного бюджету на 2020 рік</t>
  </si>
  <si>
    <t xml:space="preserve">Код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</si>
  <si>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</si>
  <si>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</si>
  <si>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</si>
  <si>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 за рахунок зміни залишків коштів  бюджетів</t>
  </si>
  <si>
    <t>у тому числі за рахунок залишків коштів, що склалися на початок року</t>
  </si>
  <si>
    <t>з них за рахунок залишків коштів субвенцій з державного бюджету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</si>
  <si>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</si>
  <si>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</si>
  <si>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</si>
  <si>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у тому числі за рахунок:</t>
  </si>
  <si>
    <t>у тому числі за рахунок субвенцій з державного бюджету</t>
  </si>
  <si>
    <t>у тому числі за рахунок залишків коштів субвенцій з державного бюджету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</si>
  <si>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</si>
  <si>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</si>
  <si>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</si>
  <si>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602000</t>
  </si>
  <si>
    <t>Зміни обсягів бюджетних коштів</t>
  </si>
  <si>
    <t>з них за рахунок залишків коштів  субвенцій з державного бюджету</t>
  </si>
  <si>
    <t>602100</t>
  </si>
  <si>
    <t>602200</t>
  </si>
  <si>
    <t>602400</t>
  </si>
  <si>
    <t>_____________________________________________________________</t>
  </si>
  <si>
    <t>Районна  цільова  програма "Доступна та якісна медицина" 
на 2019-2020 роки</t>
  </si>
  <si>
    <t xml:space="preserve">Інші дотації з місцевого бюджету </t>
  </si>
  <si>
    <t>на реалізацію районної комплексної програми профілактики злочинності і правопорушень на 2016-2020 роки</t>
  </si>
  <si>
    <t>Про затвердження районної комплексної програми профілактики злочинності і правопорушень 
на 2016-2020 роки</t>
  </si>
  <si>
    <t>від 22.11.2016р №130 (із змінами від 24.10.2019 р №463)</t>
  </si>
  <si>
    <t>на реалізацію Програми підтримки місцевих органів виконавчої влади з питань реалізації ними делегованих і владних повноважень в Олександрівському районі Кіровоградської області на 2017-2020 роки</t>
  </si>
  <si>
    <t>Програма підтримки місцевих органів виконавчої влади з питань реалізації ними делегованих і владних повноважень в Олександрівському районі Кіровоградської області на 2017-2020 роки</t>
  </si>
  <si>
    <t>від 27.07.2017 №209(із змінами від  08.08.2019  №450)</t>
  </si>
  <si>
    <t>0611161</t>
  </si>
  <si>
    <t>Забезпечення діяльності інших закладів у сфері освіти</t>
  </si>
  <si>
    <t>Про районну програму "Шкільний автобус"
на 2016-2020 роки</t>
  </si>
  <si>
    <t>від 21.04.2016 №58 (із змінами від 30.05.2019 №441)</t>
  </si>
  <si>
    <t>0813140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</si>
  <si>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</si>
  <si>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</si>
  <si>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0813242</t>
  </si>
  <si>
    <t>Інші заходи у сфері соціального захисту і соціального забезпечення</t>
  </si>
  <si>
    <t>Районна програми оздоровлення і відпочинку дітей Олександрівського району 
на 2018-2022 роки</t>
  </si>
  <si>
    <t>від 21.12.2017 №269 (із змінами від 08.08.19 №448)</t>
  </si>
  <si>
    <t>Районна комплексна програма соціальної підтримки окремих категорій громадян Олександрівського району 
на 2018-2020 роки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</si>
  <si>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</si>
  <si>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</si>
  <si>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</si>
  <si>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</si>
  <si>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0611090</t>
  </si>
  <si>
    <t>0960</t>
  </si>
  <si>
    <t xml:space="preserve">Надання позашкільної освіти  закладами позашкільної освіти, заходи із позашкільної роботи з дітьми  </t>
  </si>
  <si>
    <t>Про районну програму "Обдаровані діти" на 2017-2021 роки</t>
  </si>
  <si>
    <t>від 06.04.2017 №182 (із змінами від 30.05.2019 №439)</t>
  </si>
  <si>
    <t>від 27.03.2019 №435 (із змінами від 12.02.2020 №504)</t>
  </si>
  <si>
    <t>від 21.12.2017 №272 (із змінами від 11.06.20 №516)</t>
  </si>
  <si>
    <t>1000000</t>
  </si>
  <si>
    <t>Сектор культури, молоді та спорту  Олександрівської райдержадміністрації (головний розпорядник)</t>
  </si>
  <si>
    <t>1010000</t>
  </si>
  <si>
    <t>Сектор культури, молоді та спорту  Олександрівської райдержадміністрації (відповідальний виконавець)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</si>
  <si>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</si>
  <si>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</si>
  <si>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</si>
  <si>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1015011</t>
  </si>
  <si>
    <t>0810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</si>
  <si>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</si>
  <si>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</si>
  <si>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</si>
  <si>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1015062</t>
  </si>
  <si>
    <t>Підтримка спорту вищих досягнень та організацій, які здійснюють фізкультурно-спортивну діяльність в регіоні</t>
  </si>
  <si>
    <t>Сектор культури, молоді та спорту Олександрівської  райдержадміністрації (головний розпорядник)</t>
  </si>
  <si>
    <t>Сектор культури, молоді та спорту Олександрівської  райдержадміністрації (відповідальний виконавець)</t>
  </si>
  <si>
    <t>Про районну цільову соціальну програму розвитку фізичної культури і спорту в Олександрівському районі 
на 2017-2020 роки</t>
  </si>
  <si>
    <t>від 22.11.2016 р №131 (із змінами  від 05.12.2017 №238)</t>
  </si>
  <si>
    <t>0217693</t>
  </si>
  <si>
    <t>Інші заходи, пов'язані з економічною діяльністю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</si>
  <si>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</si>
  <si>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</si>
  <si>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</si>
  <si>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</si>
  <si>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на утримання Комунального закладу "Дитячо-юнацька спортивна школа Олександрівського району"</t>
  </si>
  <si>
    <t>Програма економічного і соціального розвитку Олександрівського району 
на 2020 рік</t>
  </si>
  <si>
    <t>від 17.12.2019 №475</t>
  </si>
  <si>
    <t>Про районну програму "Місцеві стимули" для медичних працівників на 2016-2020 роки"</t>
  </si>
  <si>
    <t>від 21.04.2016р №55 (із змінами від 11.06.2020 р №515)</t>
  </si>
  <si>
    <t xml:space="preserve"> від 17.12.19 №484(із змінами від 26.08.2020 №539)</t>
  </si>
  <si>
    <t>рішення Олександрівської районної ради
"26" серпня 2020  №531</t>
  </si>
  <si>
    <t>Додаток  2
до рішення Олександрівської районної ради
від 17 грудня  2019 року  № 473
(в редакції рішення районної ради
"26" серпня 2020  №531)</t>
  </si>
  <si>
    <t>рішення Олександрівської районної ради
"26" серпня 2020   №531</t>
  </si>
  <si>
    <t>Додаток  6
до рішення Олександрівської районної ради  від 12.02.2020 року №496(у редакції рішення районної ради 
від "26" серпня 2020  №531)</t>
  </si>
  <si>
    <t>Код Типової програмної класифікації видатків та кредитування місцевого бюджету 
9150</t>
  </si>
  <si>
    <t>на оплату праці і нарахування на заробітну плату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</si>
</sst>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  <numFmt numFmtId="171" formatCode="0.0000"/>
    <numFmt numFmtId="172" formatCode="0.000"/>
    <numFmt numFmtId="173" formatCode="0.00000"/>
    <numFmt numFmtId="174" formatCode="#,##0.000"/>
    <numFmt numFmtId="175" formatCode="#,##0.00;\-#,##0.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i/>
      <sz val="12"/>
      <color indexed="8"/>
      <name val="Times New Roman"/>
      <family val="0"/>
    </font>
    <font>
      <sz val="12"/>
      <color indexed="8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4"/>
      <name val="Times New Roman Cyr"/>
      <family val="1"/>
    </font>
    <font>
      <b/>
      <sz val="9"/>
      <name val="Times New Roman Cyr"/>
      <family val="1"/>
    </font>
    <font>
      <b/>
      <sz val="16"/>
      <name val="Times New Roman Cyr"/>
      <family val="1"/>
    </font>
    <font>
      <b/>
      <i/>
      <sz val="16"/>
      <name val="Times New Roman CYR"/>
      <family val="0"/>
    </font>
    <font>
      <b/>
      <i/>
      <sz val="10"/>
      <name val="Times New Roman Cyr"/>
      <family val="0"/>
    </font>
    <font>
      <i/>
      <sz val="16"/>
      <name val="Times New Roman CYR"/>
      <family val="0"/>
    </font>
    <font>
      <i/>
      <sz val="10"/>
      <name val="Times New Roman Cyr"/>
      <family val="0"/>
    </font>
    <font>
      <sz val="16"/>
      <name val="Times New Roman Cyr"/>
      <family val="0"/>
    </font>
    <font>
      <b/>
      <i/>
      <sz val="20"/>
      <name val="Times New Roman CYR"/>
      <family val="0"/>
    </font>
    <font>
      <b/>
      <i/>
      <sz val="16"/>
      <name val="Times New Roman Cyr"/>
      <family val="1"/>
    </font>
    <font>
      <i/>
      <sz val="16"/>
      <name val="Times New Roman Cyr"/>
      <family val="1"/>
    </font>
    <font>
      <u val="single"/>
      <sz val="10"/>
      <name val="Times New Roman Cyr"/>
      <family val="1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8" fillId="0" borderId="0" xfId="0" applyNumberFormat="1" applyFont="1" applyFill="1" applyAlignment="1" applyProtection="1">
      <alignment/>
      <protection/>
    </xf>
    <xf numFmtId="49" fontId="6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5" fillId="2" borderId="2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/>
    </xf>
    <xf numFmtId="49" fontId="9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 wrapText="1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169" fontId="9" fillId="0" borderId="2" xfId="18" applyNumberFormat="1" applyFont="1" applyBorder="1" applyAlignment="1">
      <alignment vertical="top" wrapText="1"/>
      <protection/>
    </xf>
    <xf numFmtId="1" fontId="5" fillId="0" borderId="2" xfId="18" applyNumberFormat="1" applyFont="1" applyBorder="1" applyAlignment="1">
      <alignment vertical="top" wrapText="1"/>
      <protection/>
    </xf>
    <xf numFmtId="0" fontId="8" fillId="0" borderId="0" xfId="0" applyFont="1" applyFill="1" applyAlignment="1">
      <alignment vertical="top" wrapText="1"/>
    </xf>
    <xf numFmtId="49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right" vertical="top" wrapText="1"/>
    </xf>
    <xf numFmtId="169" fontId="9" fillId="0" borderId="3" xfId="18" applyNumberFormat="1" applyFont="1" applyBorder="1" applyAlignment="1">
      <alignment vertical="top" wrapText="1"/>
      <protection/>
    </xf>
    <xf numFmtId="1" fontId="5" fillId="0" borderId="2" xfId="18" applyNumberFormat="1" applyFont="1" applyBorder="1" applyAlignment="1">
      <alignment horizontal="right" vertical="top" wrapText="1"/>
      <protection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8" fillId="0" borderId="0" xfId="0" applyNumberFormat="1" applyFont="1" applyFill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left" vertical="top" wrapText="1"/>
    </xf>
    <xf numFmtId="0" fontId="8" fillId="0" borderId="0" xfId="0" applyNumberFormat="1" applyFont="1" applyFill="1" applyAlignment="1" applyProtection="1">
      <alignment vertical="top" wrapText="1"/>
      <protection/>
    </xf>
    <xf numFmtId="1" fontId="8" fillId="0" borderId="0" xfId="0" applyNumberFormat="1" applyFont="1" applyFill="1" applyAlignment="1" applyProtection="1">
      <alignment vertical="top" wrapText="1"/>
      <protection/>
    </xf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left" vertical="top" wrapText="1"/>
    </xf>
    <xf numFmtId="2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vertical="top" wrapText="1"/>
    </xf>
    <xf numFmtId="1" fontId="5" fillId="2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vertical="top" wrapText="1"/>
    </xf>
    <xf numFmtId="0" fontId="6" fillId="0" borderId="16" xfId="0" applyFont="1" applyFill="1" applyBorder="1" applyAlignment="1">
      <alignment/>
    </xf>
    <xf numFmtId="1" fontId="5" fillId="0" borderId="2" xfId="0" applyNumberFormat="1" applyFont="1" applyFill="1" applyBorder="1" applyAlignment="1">
      <alignment vertical="top"/>
    </xf>
    <xf numFmtId="1" fontId="3" fillId="0" borderId="2" xfId="18" applyNumberFormat="1" applyFont="1" applyBorder="1" applyAlignment="1">
      <alignment horizontal="right" vertical="top" wrapText="1"/>
      <protection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justify" vertical="top" wrapText="1"/>
    </xf>
    <xf numFmtId="1" fontId="3" fillId="2" borderId="2" xfId="0" applyNumberFormat="1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3" fillId="2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1" fontId="3" fillId="0" borderId="2" xfId="18" applyNumberFormat="1" applyFont="1" applyBorder="1" applyAlignment="1">
      <alignment vertical="top" wrapText="1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right" vertical="top" wrapText="1"/>
      <protection/>
    </xf>
    <xf numFmtId="0" fontId="8" fillId="0" borderId="0" xfId="0" applyNumberFormat="1" applyFont="1" applyFill="1" applyAlignment="1" applyProtection="1">
      <alignment horizontal="left" vertical="top" wrapText="1"/>
      <protection/>
    </xf>
    <xf numFmtId="0" fontId="8" fillId="0" borderId="0" xfId="0" applyNumberFormat="1" applyFont="1" applyFill="1" applyAlignment="1" applyProtection="1">
      <alignment vertical="top" wrapText="1"/>
      <protection/>
    </xf>
    <xf numFmtId="0" fontId="5" fillId="0" borderId="2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1" fontId="3" fillId="0" borderId="1" xfId="0" applyNumberFormat="1" applyFont="1" applyBorder="1" applyAlignment="1">
      <alignment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justify" vertical="top" wrapText="1"/>
    </xf>
    <xf numFmtId="49" fontId="6" fillId="2" borderId="2" xfId="0" applyNumberFormat="1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169" fontId="6" fillId="0" borderId="3" xfId="18" applyNumberFormat="1" applyFont="1" applyFill="1" applyBorder="1" applyAlignment="1">
      <alignment horizontal="center" vertical="top" wrapText="1"/>
      <protection/>
    </xf>
    <xf numFmtId="169" fontId="6" fillId="0" borderId="2" xfId="18" applyNumberFormat="1" applyFont="1" applyBorder="1" applyAlignment="1">
      <alignment vertical="top" wrapText="1"/>
      <protection/>
    </xf>
    <xf numFmtId="49" fontId="9" fillId="0" borderId="2" xfId="0" applyNumberFormat="1" applyFont="1" applyBorder="1" applyAlignment="1">
      <alignment horizontal="left" vertical="justify"/>
    </xf>
    <xf numFmtId="49" fontId="9" fillId="0" borderId="2" xfId="0" applyNumberFormat="1" applyFont="1" applyBorder="1" applyAlignment="1">
      <alignment horizontal="left" vertical="justify" wrapText="1"/>
    </xf>
    <xf numFmtId="0" fontId="9" fillId="0" borderId="2" xfId="0" applyFont="1" applyBorder="1" applyAlignment="1">
      <alignment horizontal="justify" vertical="top" wrapText="1"/>
    </xf>
    <xf numFmtId="0" fontId="8" fillId="2" borderId="2" xfId="0" applyFont="1" applyFill="1" applyBorder="1" applyAlignment="1">
      <alignment horizontal="left" vertical="justify"/>
    </xf>
    <xf numFmtId="49" fontId="6" fillId="0" borderId="2" xfId="0" applyNumberFormat="1" applyFont="1" applyBorder="1" applyAlignment="1">
      <alignment horizontal="left" vertical="justify" wrapText="1"/>
    </xf>
    <xf numFmtId="49" fontId="6" fillId="0" borderId="9" xfId="0" applyNumberFormat="1" applyFont="1" applyFill="1" applyBorder="1" applyAlignment="1">
      <alignment horizontal="left" vertical="top" wrapText="1"/>
    </xf>
    <xf numFmtId="1" fontId="3" fillId="0" borderId="2" xfId="18" applyNumberFormat="1" applyFont="1" applyBorder="1" applyAlignment="1">
      <alignment horizontal="right" vertical="top" wrapText="1"/>
      <protection/>
    </xf>
    <xf numFmtId="1" fontId="3" fillId="0" borderId="2" xfId="18" applyNumberFormat="1" applyFont="1" applyBorder="1" applyAlignment="1">
      <alignment vertical="top" wrapText="1"/>
      <protection/>
    </xf>
    <xf numFmtId="49" fontId="6" fillId="2" borderId="2" xfId="0" applyNumberFormat="1" applyFont="1" applyFill="1" applyBorder="1" applyAlignment="1">
      <alignment vertical="top" wrapText="1"/>
    </xf>
    <xf numFmtId="49" fontId="6" fillId="0" borderId="2" xfId="0" applyNumberFormat="1" applyFont="1" applyBorder="1" applyAlignment="1">
      <alignment vertical="top"/>
    </xf>
    <xf numFmtId="2" fontId="6" fillId="0" borderId="2" xfId="0" applyNumberFormat="1" applyFont="1" applyBorder="1" applyAlignment="1">
      <alignment horizontal="justify" vertical="top" wrapText="1"/>
    </xf>
    <xf numFmtId="0" fontId="15" fillId="0" borderId="1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/>
      <protection/>
    </xf>
    <xf numFmtId="170" fontId="8" fillId="0" borderId="2" xfId="0" applyNumberFormat="1" applyFont="1" applyFill="1" applyBorder="1" applyAlignment="1" applyProtection="1">
      <alignment/>
      <protection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2" fontId="11" fillId="0" borderId="2" xfId="0" applyNumberFormat="1" applyFont="1" applyFill="1" applyBorder="1" applyAlignment="1" applyProtection="1">
      <alignment wrapText="1"/>
      <protection/>
    </xf>
    <xf numFmtId="0" fontId="8" fillId="0" borderId="9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right"/>
      <protection/>
    </xf>
    <xf numFmtId="0" fontId="6" fillId="0" borderId="2" xfId="0" applyNumberFormat="1" applyFont="1" applyFill="1" applyBorder="1" applyAlignment="1" applyProtection="1">
      <alignment horizontal="justify" vertical="center"/>
      <protection/>
    </xf>
    <xf numFmtId="0" fontId="16" fillId="0" borderId="2" xfId="0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75" fontId="17" fillId="2" borderId="14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 applyProtection="1">
      <alignment horizontal="right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justify" vertical="center"/>
    </xf>
    <xf numFmtId="0" fontId="8" fillId="0" borderId="2" xfId="0" applyNumberFormat="1" applyFont="1" applyFill="1" applyBorder="1" applyAlignment="1" applyProtection="1">
      <alignment/>
      <protection/>
    </xf>
    <xf numFmtId="0" fontId="8" fillId="0" borderId="2" xfId="0" applyFont="1" applyFill="1" applyBorder="1" applyAlignment="1">
      <alignment/>
    </xf>
    <xf numFmtId="0" fontId="6" fillId="0" borderId="16" xfId="0" applyFont="1" applyFill="1" applyBorder="1" applyAlignment="1">
      <alignment horizontal="justify" vertical="center" wrapText="1"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justify" vertical="center" wrapText="1"/>
    </xf>
    <xf numFmtId="2" fontId="3" fillId="0" borderId="5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6" fillId="0" borderId="2" xfId="0" applyFont="1" applyBorder="1" applyAlignment="1">
      <alignment horizontal="justify" vertical="center" wrapText="1"/>
    </xf>
    <xf numFmtId="2" fontId="3" fillId="0" borderId="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6" fillId="2" borderId="2" xfId="0" applyNumberFormat="1" applyFont="1" applyFill="1" applyBorder="1" applyAlignment="1">
      <alignment horizontal="left" vertical="top" wrapText="1"/>
    </xf>
    <xf numFmtId="4" fontId="18" fillId="0" borderId="2" xfId="0" applyNumberFormat="1" applyFont="1" applyBorder="1" applyAlignment="1" quotePrefix="1">
      <alignment vertical="top" wrapText="1"/>
    </xf>
    <xf numFmtId="4" fontId="18" fillId="0" borderId="2" xfId="0" applyNumberFormat="1" applyFont="1" applyBorder="1" applyAlignment="1" quotePrefix="1">
      <alignment vertical="top" wrapText="1"/>
    </xf>
    <xf numFmtId="0" fontId="11" fillId="0" borderId="2" xfId="0" applyFont="1" applyBorder="1" applyAlignment="1">
      <alignment horizontal="justify" vertical="center" wrapText="1"/>
    </xf>
    <xf numFmtId="2" fontId="3" fillId="0" borderId="16" xfId="0" applyNumberFormat="1" applyFont="1" applyFill="1" applyBorder="1" applyAlignment="1" applyProtection="1">
      <alignment horizontal="right"/>
      <protection/>
    </xf>
    <xf numFmtId="0" fontId="14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right"/>
      <protection/>
    </xf>
    <xf numFmtId="0" fontId="5" fillId="0" borderId="2" xfId="0" applyNumberFormat="1" applyFont="1" applyFill="1" applyBorder="1" applyAlignment="1" applyProtection="1">
      <alignment horizontal="right"/>
      <protection/>
    </xf>
    <xf numFmtId="2" fontId="5" fillId="0" borderId="2" xfId="0" applyNumberFormat="1" applyFont="1" applyFill="1" applyBorder="1" applyAlignment="1" applyProtection="1">
      <alignment/>
      <protection/>
    </xf>
    <xf numFmtId="2" fontId="5" fillId="0" borderId="2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0" fontId="6" fillId="0" borderId="2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21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75" fontId="17" fillId="2" borderId="15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distributed" wrapText="1"/>
    </xf>
    <xf numFmtId="0" fontId="26" fillId="0" borderId="22" xfId="0" applyFont="1" applyBorder="1" applyAlignment="1">
      <alignment horizontal="center" vertical="distributed" wrapText="1"/>
    </xf>
    <xf numFmtId="0" fontId="26" fillId="0" borderId="22" xfId="0" applyFont="1" applyBorder="1" applyAlignment="1">
      <alignment horizontal="center" vertical="distributed" wrapText="1"/>
    </xf>
    <xf numFmtId="0" fontId="26" fillId="0" borderId="25" xfId="0" applyFont="1" applyBorder="1" applyAlignment="1">
      <alignment horizontal="center" vertical="distributed" wrapText="1"/>
    </xf>
    <xf numFmtId="0" fontId="26" fillId="0" borderId="26" xfId="0" applyFont="1" applyBorder="1" applyAlignment="1">
      <alignment horizontal="center" vertical="distributed" wrapText="1"/>
    </xf>
    <xf numFmtId="0" fontId="27" fillId="0" borderId="27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left" vertical="top" wrapText="1"/>
    </xf>
    <xf numFmtId="4" fontId="27" fillId="0" borderId="28" xfId="0" applyNumberFormat="1" applyFont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4" fontId="27" fillId="0" borderId="28" xfId="0" applyNumberFormat="1" applyFont="1" applyFill="1" applyBorder="1" applyAlignment="1">
      <alignment horizontal="right" vertical="top" wrapText="1"/>
    </xf>
    <xf numFmtId="4" fontId="27" fillId="0" borderId="29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left" vertical="top" wrapText="1"/>
    </xf>
    <xf numFmtId="4" fontId="28" fillId="0" borderId="28" xfId="0" applyNumberFormat="1" applyFont="1" applyBorder="1" applyAlignment="1">
      <alignment horizontal="right"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4" fontId="28" fillId="0" borderId="28" xfId="0" applyNumberFormat="1" applyFont="1" applyFill="1" applyBorder="1" applyAlignment="1">
      <alignment horizontal="right" vertical="top" wrapText="1"/>
    </xf>
    <xf numFmtId="4" fontId="28" fillId="0" borderId="29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27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left" vertical="top" wrapText="1"/>
    </xf>
    <xf numFmtId="4" fontId="30" fillId="0" borderId="28" xfId="0" applyNumberFormat="1" applyFont="1" applyBorder="1" applyAlignment="1">
      <alignment horizontal="right" vertical="top" wrapText="1"/>
    </xf>
    <xf numFmtId="4" fontId="30" fillId="0" borderId="1" xfId="0" applyNumberFormat="1" applyFont="1" applyFill="1" applyBorder="1" applyAlignment="1">
      <alignment horizontal="right" vertical="top" wrapText="1"/>
    </xf>
    <xf numFmtId="4" fontId="30" fillId="0" borderId="28" xfId="0" applyNumberFormat="1" applyFont="1" applyFill="1" applyBorder="1" applyAlignment="1">
      <alignment horizontal="right" vertical="top" wrapText="1"/>
    </xf>
    <xf numFmtId="4" fontId="30" fillId="0" borderId="29" xfId="0" applyNumberFormat="1" applyFont="1" applyFill="1" applyBorder="1" applyAlignment="1">
      <alignment horizontal="right" vertical="top" wrapText="1"/>
    </xf>
    <xf numFmtId="4" fontId="31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30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left" vertical="top" wrapText="1"/>
    </xf>
    <xf numFmtId="4" fontId="27" fillId="0" borderId="30" xfId="0" applyNumberFormat="1" applyFont="1" applyBorder="1" applyAlignment="1">
      <alignment horizontal="right" vertical="top" wrapText="1"/>
    </xf>
    <xf numFmtId="4" fontId="32" fillId="0" borderId="30" xfId="0" applyNumberFormat="1" applyFont="1" applyFill="1" applyBorder="1" applyAlignment="1">
      <alignment horizontal="right" vertical="top" wrapText="1"/>
    </xf>
    <xf numFmtId="0" fontId="30" fillId="0" borderId="30" xfId="0" applyFont="1" applyBorder="1" applyAlignment="1">
      <alignment horizontal="center" vertical="top" wrapText="1"/>
    </xf>
    <xf numFmtId="4" fontId="28" fillId="0" borderId="30" xfId="0" applyNumberFormat="1" applyFont="1" applyBorder="1" applyAlignment="1">
      <alignment horizontal="right" vertical="top" wrapText="1"/>
    </xf>
    <xf numFmtId="4" fontId="30" fillId="0" borderId="30" xfId="0" applyNumberFormat="1" applyFont="1" applyFill="1" applyBorder="1" applyAlignment="1">
      <alignment horizontal="right" vertical="top" wrapText="1"/>
    </xf>
    <xf numFmtId="174" fontId="24" fillId="0" borderId="0" xfId="0" applyNumberFormat="1" applyFont="1" applyBorder="1" applyAlignment="1">
      <alignment horizontal="center" vertical="center" wrapText="1"/>
    </xf>
    <xf numFmtId="174" fontId="29" fillId="0" borderId="0" xfId="0" applyNumberFormat="1" applyFont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top" wrapText="1"/>
    </xf>
    <xf numFmtId="0" fontId="32" fillId="0" borderId="30" xfId="0" applyFont="1" applyFill="1" applyBorder="1" applyAlignment="1">
      <alignment horizontal="left" vertical="top" wrapText="1"/>
    </xf>
    <xf numFmtId="4" fontId="27" fillId="0" borderId="30" xfId="0" applyNumberFormat="1" applyFont="1" applyFill="1" applyBorder="1" applyAlignment="1">
      <alignment horizontal="right" vertical="top" wrapText="1"/>
    </xf>
    <xf numFmtId="174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30" fillId="0" borderId="31" xfId="0" applyFont="1" applyFill="1" applyBorder="1" applyAlignment="1">
      <alignment horizontal="center" vertical="top" wrapText="1"/>
    </xf>
    <xf numFmtId="0" fontId="30" fillId="0" borderId="30" xfId="0" applyFont="1" applyFill="1" applyBorder="1" applyAlignment="1">
      <alignment horizontal="left" vertical="top" wrapText="1"/>
    </xf>
    <xf numFmtId="4" fontId="28" fillId="0" borderId="30" xfId="0" applyNumberFormat="1" applyFont="1" applyFill="1" applyBorder="1" applyAlignment="1">
      <alignment horizontal="right" vertical="top" wrapText="1"/>
    </xf>
    <xf numFmtId="4" fontId="30" fillId="0" borderId="6" xfId="0" applyNumberFormat="1" applyFont="1" applyFill="1" applyBorder="1" applyAlignment="1">
      <alignment horizontal="right" vertical="top" wrapText="1"/>
    </xf>
    <xf numFmtId="4" fontId="30" fillId="0" borderId="32" xfId="0" applyNumberFormat="1" applyFont="1" applyFill="1" applyBorder="1" applyAlignment="1">
      <alignment horizontal="right" vertical="top" wrapText="1"/>
    </xf>
    <xf numFmtId="0" fontId="30" fillId="0" borderId="33" xfId="0" applyFont="1" applyFill="1" applyBorder="1" applyAlignment="1">
      <alignment horizontal="center" vertical="top" wrapText="1"/>
    </xf>
    <xf numFmtId="0" fontId="30" fillId="0" borderId="34" xfId="0" applyFont="1" applyFill="1" applyBorder="1" applyAlignment="1">
      <alignment horizontal="left" vertical="top" wrapText="1"/>
    </xf>
    <xf numFmtId="4" fontId="28" fillId="0" borderId="34" xfId="0" applyNumberFormat="1" applyFont="1" applyFill="1" applyBorder="1" applyAlignment="1">
      <alignment horizontal="right" vertical="top" wrapText="1"/>
    </xf>
    <xf numFmtId="4" fontId="30" fillId="0" borderId="0" xfId="0" applyNumberFormat="1" applyFont="1" applyFill="1" applyBorder="1" applyAlignment="1">
      <alignment horizontal="right" vertical="top" wrapText="1"/>
    </xf>
    <xf numFmtId="4" fontId="30" fillId="0" borderId="34" xfId="0" applyNumberFormat="1" applyFont="1" applyFill="1" applyBorder="1" applyAlignment="1">
      <alignment horizontal="right" vertical="top" wrapText="1"/>
    </xf>
    <xf numFmtId="170" fontId="33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7" fillId="0" borderId="24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left" vertical="top" wrapText="1"/>
    </xf>
    <xf numFmtId="4" fontId="27" fillId="0" borderId="22" xfId="0" applyNumberFormat="1" applyFont="1" applyBorder="1" applyAlignment="1">
      <alignment horizontal="right" vertical="top" wrapText="1"/>
    </xf>
    <xf numFmtId="4" fontId="27" fillId="0" borderId="25" xfId="0" applyNumberFormat="1" applyFont="1" applyFill="1" applyBorder="1" applyAlignment="1">
      <alignment horizontal="right" vertical="top" wrapText="1"/>
    </xf>
    <xf numFmtId="4" fontId="27" fillId="0" borderId="22" xfId="0" applyNumberFormat="1" applyFont="1" applyFill="1" applyBorder="1" applyAlignment="1">
      <alignment horizontal="right" vertical="top" wrapText="1"/>
    </xf>
    <xf numFmtId="4" fontId="27" fillId="0" borderId="26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27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left"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4" fontId="27" fillId="0" borderId="28" xfId="0" applyNumberFormat="1" applyFont="1" applyFill="1" applyBorder="1" applyAlignment="1">
      <alignment horizontal="right" vertical="top" wrapText="1"/>
    </xf>
    <xf numFmtId="4" fontId="27" fillId="0" borderId="29" xfId="0" applyNumberFormat="1" applyFont="1" applyFill="1" applyBorder="1" applyAlignment="1">
      <alignment horizontal="right" vertical="top" wrapText="1"/>
    </xf>
    <xf numFmtId="49" fontId="28" fillId="0" borderId="31" xfId="0" applyNumberFormat="1" applyFont="1" applyBorder="1" applyAlignment="1">
      <alignment horizontal="center" vertical="top"/>
    </xf>
    <xf numFmtId="0" fontId="28" fillId="0" borderId="30" xfId="0" applyFont="1" applyBorder="1" applyAlignment="1">
      <alignment horizontal="left" vertical="top" wrapText="1"/>
    </xf>
    <xf numFmtId="4" fontId="28" fillId="0" borderId="30" xfId="0" applyNumberFormat="1" applyFont="1" applyBorder="1" applyAlignment="1">
      <alignment horizontal="right" vertical="top"/>
    </xf>
    <xf numFmtId="4" fontId="34" fillId="0" borderId="6" xfId="0" applyNumberFormat="1" applyFont="1" applyFill="1" applyBorder="1" applyAlignment="1">
      <alignment horizontal="right" vertical="top" wrapText="1"/>
    </xf>
    <xf numFmtId="4" fontId="34" fillId="0" borderId="30" xfId="0" applyNumberFormat="1" applyFont="1" applyFill="1" applyBorder="1" applyAlignment="1">
      <alignment horizontal="right" vertical="top"/>
    </xf>
    <xf numFmtId="4" fontId="34" fillId="0" borderId="32" xfId="0" applyNumberFormat="1" applyFont="1" applyFill="1" applyBorder="1" applyAlignment="1">
      <alignment horizontal="right" vertical="top"/>
    </xf>
    <xf numFmtId="168" fontId="24" fillId="0" borderId="0" xfId="0" applyNumberFormat="1" applyFont="1" applyBorder="1" applyAlignment="1">
      <alignment horizontal="right" vertical="center"/>
    </xf>
    <xf numFmtId="4" fontId="28" fillId="0" borderId="6" xfId="0" applyNumberFormat="1" applyFont="1" applyFill="1" applyBorder="1" applyAlignment="1">
      <alignment horizontal="right" vertical="top" wrapText="1"/>
    </xf>
    <xf numFmtId="4" fontId="28" fillId="0" borderId="30" xfId="0" applyNumberFormat="1" applyFont="1" applyFill="1" applyBorder="1" applyAlignment="1">
      <alignment horizontal="right" vertical="top"/>
    </xf>
    <xf numFmtId="4" fontId="28" fillId="0" borderId="32" xfId="0" applyNumberFormat="1" applyFont="1" applyFill="1" applyBorder="1" applyAlignment="1">
      <alignment horizontal="right" vertical="top"/>
    </xf>
    <xf numFmtId="168" fontId="29" fillId="0" borderId="0" xfId="0" applyNumberFormat="1" applyFont="1" applyBorder="1" applyAlignment="1">
      <alignment horizontal="right" vertical="center"/>
    </xf>
    <xf numFmtId="49" fontId="30" fillId="0" borderId="31" xfId="0" applyNumberFormat="1" applyFont="1" applyBorder="1" applyAlignment="1">
      <alignment horizontal="center" vertical="top"/>
    </xf>
    <xf numFmtId="4" fontId="30" fillId="0" borderId="30" xfId="0" applyNumberFormat="1" applyFont="1" applyBorder="1" applyAlignment="1">
      <alignment horizontal="right" vertical="top"/>
    </xf>
    <xf numFmtId="4" fontId="30" fillId="0" borderId="30" xfId="0" applyNumberFormat="1" applyFont="1" applyFill="1" applyBorder="1" applyAlignment="1">
      <alignment horizontal="right" vertical="top"/>
    </xf>
    <xf numFmtId="4" fontId="30" fillId="0" borderId="32" xfId="0" applyNumberFormat="1" applyFont="1" applyFill="1" applyBorder="1" applyAlignment="1">
      <alignment horizontal="right" vertical="top"/>
    </xf>
    <xf numFmtId="168" fontId="31" fillId="0" borderId="0" xfId="0" applyNumberFormat="1" applyFont="1" applyBorder="1" applyAlignment="1">
      <alignment horizontal="right" vertical="center"/>
    </xf>
    <xf numFmtId="49" fontId="32" fillId="0" borderId="31" xfId="0" applyNumberFormat="1" applyFont="1" applyBorder="1" applyAlignment="1">
      <alignment horizontal="center" vertical="top"/>
    </xf>
    <xf numFmtId="4" fontId="27" fillId="0" borderId="30" xfId="0" applyNumberFormat="1" applyFont="1" applyBorder="1" applyAlignment="1">
      <alignment horizontal="right" vertical="top"/>
    </xf>
    <xf numFmtId="4" fontId="32" fillId="0" borderId="30" xfId="0" applyNumberFormat="1" applyFont="1" applyFill="1" applyBorder="1" applyAlignment="1">
      <alignment horizontal="right" vertical="top" wrapText="1"/>
    </xf>
    <xf numFmtId="4" fontId="32" fillId="0" borderId="30" xfId="0" applyNumberFormat="1" applyFont="1" applyFill="1" applyBorder="1" applyAlignment="1">
      <alignment horizontal="right" vertical="top"/>
    </xf>
    <xf numFmtId="168" fontId="24" fillId="0" borderId="0" xfId="0" applyNumberFormat="1" applyFont="1" applyBorder="1" applyAlignment="1">
      <alignment vertical="center"/>
    </xf>
    <xf numFmtId="168" fontId="29" fillId="0" borderId="0" xfId="0" applyNumberFormat="1" applyFont="1" applyBorder="1" applyAlignment="1">
      <alignment vertical="center"/>
    </xf>
    <xf numFmtId="49" fontId="32" fillId="0" borderId="30" xfId="0" applyNumberFormat="1" applyFont="1" applyBorder="1" applyAlignment="1">
      <alignment horizontal="center" vertical="top"/>
    </xf>
    <xf numFmtId="168" fontId="23" fillId="0" borderId="0" xfId="0" applyNumberFormat="1" applyFont="1" applyBorder="1" applyAlignment="1">
      <alignment horizontal="right" vertical="center"/>
    </xf>
    <xf numFmtId="49" fontId="30" fillId="0" borderId="30" xfId="0" applyNumberFormat="1" applyFont="1" applyBorder="1" applyAlignment="1">
      <alignment horizontal="center" vertical="top"/>
    </xf>
    <xf numFmtId="4" fontId="27" fillId="0" borderId="30" xfId="0" applyNumberFormat="1" applyFont="1" applyFill="1" applyBorder="1" applyAlignment="1">
      <alignment horizontal="right" vertical="top"/>
    </xf>
    <xf numFmtId="168" fontId="23" fillId="0" borderId="0" xfId="0" applyNumberFormat="1" applyFont="1" applyFill="1" applyBorder="1" applyAlignment="1">
      <alignment horizontal="right" vertical="center"/>
    </xf>
    <xf numFmtId="4" fontId="27" fillId="0" borderId="34" xfId="0" applyNumberFormat="1" applyFont="1" applyBorder="1" applyAlignment="1">
      <alignment horizontal="right" vertical="top"/>
    </xf>
    <xf numFmtId="4" fontId="35" fillId="0" borderId="0" xfId="0" applyNumberFormat="1" applyFont="1" applyFill="1" applyBorder="1" applyAlignment="1">
      <alignment horizontal="right" vertical="top" wrapText="1"/>
    </xf>
    <xf numFmtId="4" fontId="35" fillId="0" borderId="34" xfId="0" applyNumberFormat="1" applyFont="1" applyFill="1" applyBorder="1" applyAlignment="1">
      <alignment horizontal="right" vertical="top"/>
    </xf>
    <xf numFmtId="4" fontId="35" fillId="0" borderId="35" xfId="0" applyNumberFormat="1" applyFont="1" applyFill="1" applyBorder="1" applyAlignment="1">
      <alignment horizontal="right" vertical="top"/>
    </xf>
    <xf numFmtId="4" fontId="27" fillId="0" borderId="22" xfId="0" applyNumberFormat="1" applyFont="1" applyBorder="1" applyAlignment="1">
      <alignment vertical="top"/>
    </xf>
    <xf numFmtId="4" fontId="27" fillId="0" borderId="25" xfId="0" applyNumberFormat="1" applyFont="1" applyFill="1" applyBorder="1" applyAlignment="1">
      <alignment vertical="top" wrapText="1"/>
    </xf>
    <xf numFmtId="4" fontId="27" fillId="0" borderId="22" xfId="0" applyNumberFormat="1" applyFont="1" applyFill="1" applyBorder="1" applyAlignment="1">
      <alignment vertical="top"/>
    </xf>
    <xf numFmtId="4" fontId="27" fillId="0" borderId="26" xfId="0" applyNumberFormat="1" applyFont="1" applyFill="1" applyBorder="1" applyAlignment="1">
      <alignment vertical="top"/>
    </xf>
    <xf numFmtId="168" fontId="32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169" fontId="24" fillId="0" borderId="0" xfId="0" applyNumberFormat="1" applyFont="1" applyBorder="1" applyAlignment="1">
      <alignment horizontal="right" vertical="center"/>
    </xf>
    <xf numFmtId="168" fontId="24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69" fontId="24" fillId="0" borderId="0" xfId="0" applyNumberFormat="1" applyFont="1" applyBorder="1" applyAlignment="1">
      <alignment vertical="center" wrapText="1"/>
    </xf>
    <xf numFmtId="49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168" fontId="37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justify" vertical="top" wrapText="1"/>
    </xf>
    <xf numFmtId="169" fontId="6" fillId="0" borderId="3" xfId="18" applyNumberFormat="1" applyFont="1" applyBorder="1" applyAlignment="1">
      <alignment vertical="top" wrapText="1"/>
      <protection/>
    </xf>
    <xf numFmtId="0" fontId="5" fillId="2" borderId="2" xfId="0" applyFont="1" applyFill="1" applyBorder="1" applyAlignment="1">
      <alignment horizontal="right" vertical="top" wrapText="1"/>
    </xf>
    <xf numFmtId="0" fontId="39" fillId="2" borderId="2" xfId="0" applyFont="1" applyFill="1" applyBorder="1" applyAlignment="1">
      <alignment horizontal="right" vertical="top" wrapText="1"/>
    </xf>
    <xf numFmtId="1" fontId="3" fillId="0" borderId="16" xfId="0" applyNumberFormat="1" applyFont="1" applyFill="1" applyBorder="1" applyAlignment="1" applyProtection="1">
      <alignment vertical="top" wrapText="1"/>
      <protection/>
    </xf>
    <xf numFmtId="0" fontId="6" fillId="0" borderId="3" xfId="0" applyFont="1" applyFill="1" applyBorder="1" applyAlignment="1">
      <alignment horizontal="left" vertical="top" wrapText="1"/>
    </xf>
    <xf numFmtId="169" fontId="9" fillId="0" borderId="3" xfId="18" applyNumberFormat="1" applyFont="1" applyBorder="1" applyAlignment="1">
      <alignment horizontal="left" vertical="top" wrapText="1"/>
      <protection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justify" vertical="top" wrapText="1"/>
    </xf>
    <xf numFmtId="169" fontId="6" fillId="0" borderId="2" xfId="18" applyNumberFormat="1" applyFont="1" applyBorder="1" applyAlignment="1">
      <alignment vertical="top" wrapText="1"/>
      <protection/>
    </xf>
    <xf numFmtId="49" fontId="6" fillId="0" borderId="2" xfId="0" applyNumberFormat="1" applyFont="1" applyFill="1" applyBorder="1" applyAlignment="1">
      <alignment horizontal="left" vertical="justify"/>
    </xf>
    <xf numFmtId="49" fontId="6" fillId="0" borderId="2" xfId="0" applyNumberFormat="1" applyFont="1" applyFill="1" applyBorder="1" applyAlignment="1">
      <alignment horizontal="left" vertical="justify" wrapText="1"/>
    </xf>
    <xf numFmtId="1" fontId="3" fillId="0" borderId="0" xfId="0" applyNumberFormat="1" applyFont="1" applyAlignment="1">
      <alignment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vertical="top" wrapText="1"/>
    </xf>
    <xf numFmtId="169" fontId="6" fillId="0" borderId="3" xfId="18" applyNumberFormat="1" applyFont="1" applyBorder="1" applyAlignment="1">
      <alignment vertical="top" wrapText="1"/>
      <protection/>
    </xf>
    <xf numFmtId="169" fontId="6" fillId="0" borderId="3" xfId="18" applyNumberFormat="1" applyFont="1" applyFill="1" applyBorder="1" applyAlignment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right"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distributed" wrapText="1"/>
    </xf>
    <xf numFmtId="0" fontId="21" fillId="0" borderId="25" xfId="0" applyFont="1" applyBorder="1" applyAlignment="1">
      <alignment horizontal="center" vertical="distributed" wrapText="1"/>
    </xf>
    <xf numFmtId="0" fontId="21" fillId="0" borderId="26" xfId="0" applyFont="1" applyBorder="1" applyAlignment="1">
      <alignment horizontal="center" vertical="distributed" wrapText="1"/>
    </xf>
    <xf numFmtId="0" fontId="36" fillId="0" borderId="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6" fillId="0" borderId="4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69" fontId="6" fillId="0" borderId="3" xfId="18" applyNumberFormat="1" applyFont="1" applyBorder="1" applyAlignment="1">
      <alignment horizontal="left" vertical="top" wrapText="1"/>
      <protection/>
    </xf>
    <xf numFmtId="169" fontId="6" fillId="0" borderId="21" xfId="18" applyNumberFormat="1" applyFont="1" applyBorder="1" applyAlignment="1">
      <alignment horizontal="left" vertical="top" wrapText="1"/>
      <protection/>
    </xf>
    <xf numFmtId="169" fontId="6" fillId="0" borderId="16" xfId="18" applyNumberFormat="1" applyFont="1" applyBorder="1" applyAlignment="1">
      <alignment horizontal="left" vertical="top" wrapText="1"/>
      <protection/>
    </xf>
    <xf numFmtId="169" fontId="6" fillId="0" borderId="3" xfId="18" applyNumberFormat="1" applyFont="1" applyBorder="1" applyAlignment="1">
      <alignment horizontal="center" vertical="top" wrapText="1"/>
      <protection/>
    </xf>
    <xf numFmtId="169" fontId="6" fillId="0" borderId="16" xfId="18" applyNumberFormat="1" applyFont="1" applyBorder="1" applyAlignment="1">
      <alignment horizontal="center" vertical="top" wrapText="1"/>
      <protection/>
    </xf>
    <xf numFmtId="0" fontId="15" fillId="0" borderId="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6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left" wrapText="1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3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4">
      <selection activeCell="B15" sqref="B15"/>
    </sheetView>
  </sheetViews>
  <sheetFormatPr defaultColWidth="9.00390625" defaultRowHeight="12.75"/>
  <cols>
    <col min="1" max="1" width="16.875" style="1" customWidth="1"/>
    <col min="2" max="2" width="85.25390625" style="1" customWidth="1"/>
    <col min="3" max="3" width="24.75390625" style="1" customWidth="1"/>
    <col min="4" max="4" width="14.75390625" style="1" customWidth="1"/>
    <col min="5" max="5" width="15.375" style="1" customWidth="1"/>
    <col min="6" max="6" width="18.125" style="1" customWidth="1"/>
    <col min="7" max="8" width="12.875" style="1" bestFit="1" customWidth="1"/>
    <col min="9" max="16384" width="9.125" style="1" customWidth="1"/>
  </cols>
  <sheetData>
    <row r="1" ht="18.75">
      <c r="C1" s="1" t="s">
        <v>22</v>
      </c>
    </row>
    <row r="2" spans="3:6" ht="72.75" customHeight="1">
      <c r="C2" s="408" t="s">
        <v>268</v>
      </c>
      <c r="D2" s="408"/>
      <c r="E2" s="408"/>
      <c r="F2" s="52"/>
    </row>
    <row r="3" spans="3:6" ht="3.75" customHeight="1">
      <c r="C3" s="53"/>
      <c r="D3" s="53"/>
      <c r="E3" s="53"/>
      <c r="F3" s="53"/>
    </row>
    <row r="4" spans="1:6" ht="18.75">
      <c r="A4" s="409" t="s">
        <v>38</v>
      </c>
      <c r="B4" s="409"/>
      <c r="C4" s="409"/>
      <c r="D4" s="409"/>
      <c r="E4" s="409"/>
      <c r="F4" s="409"/>
    </row>
    <row r="5" spans="1:6" ht="48" customHeight="1">
      <c r="A5" s="410" t="s">
        <v>83</v>
      </c>
      <c r="B5" s="410"/>
      <c r="C5" s="410"/>
      <c r="D5" s="410"/>
      <c r="E5" s="410"/>
      <c r="F5" s="410"/>
    </row>
    <row r="6" spans="1:6" ht="6" customHeight="1">
      <c r="A6" s="54"/>
      <c r="B6" s="54"/>
      <c r="C6" s="54"/>
      <c r="D6" s="54"/>
      <c r="E6" s="54"/>
      <c r="F6" s="54"/>
    </row>
    <row r="7" spans="1:5" ht="8.25" customHeight="1">
      <c r="A7" s="54"/>
      <c r="B7" s="54"/>
      <c r="C7" s="54"/>
      <c r="D7" s="54"/>
      <c r="E7" s="54"/>
    </row>
    <row r="8" spans="1:6" ht="18.75">
      <c r="A8" s="12">
        <v>11315200000</v>
      </c>
      <c r="B8" s="54"/>
      <c r="C8" s="54"/>
      <c r="D8" s="54"/>
      <c r="E8" s="54"/>
      <c r="F8" s="54"/>
    </row>
    <row r="9" spans="1:6" ht="18.75">
      <c r="A9" s="7" t="s">
        <v>0</v>
      </c>
      <c r="B9" s="54"/>
      <c r="C9" s="54"/>
      <c r="D9" s="54"/>
      <c r="E9" s="54"/>
      <c r="F9" s="54"/>
    </row>
    <row r="10" spans="1:6" ht="18.75">
      <c r="A10" s="54"/>
      <c r="B10" s="54"/>
      <c r="C10" s="54"/>
      <c r="D10" s="54"/>
      <c r="E10" s="54"/>
      <c r="F10" s="13" t="s">
        <v>8</v>
      </c>
    </row>
    <row r="11" spans="1:6" ht="47.25" customHeight="1">
      <c r="A11" s="411" t="s">
        <v>39</v>
      </c>
      <c r="B11" s="411" t="s">
        <v>40</v>
      </c>
      <c r="C11" s="411" t="s">
        <v>19</v>
      </c>
      <c r="D11" s="411" t="s">
        <v>9</v>
      </c>
      <c r="E11" s="411" t="s">
        <v>10</v>
      </c>
      <c r="F11" s="411"/>
    </row>
    <row r="12" spans="1:6" ht="56.25">
      <c r="A12" s="411"/>
      <c r="B12" s="411"/>
      <c r="C12" s="411"/>
      <c r="D12" s="411"/>
      <c r="E12" s="5" t="s">
        <v>11</v>
      </c>
      <c r="F12" s="5" t="s">
        <v>12</v>
      </c>
    </row>
    <row r="13" spans="1:6" ht="18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18.75">
      <c r="A14" s="55">
        <v>10000000</v>
      </c>
      <c r="B14" s="55" t="s">
        <v>227</v>
      </c>
      <c r="C14" s="371">
        <f aca="true" t="shared" si="0" ref="C14:C19">D14+E14</f>
        <v>2590500</v>
      </c>
      <c r="D14" s="6">
        <f>D15</f>
        <v>2590500</v>
      </c>
      <c r="E14" s="5"/>
      <c r="F14" s="5"/>
    </row>
    <row r="15" spans="1:6" ht="37.5">
      <c r="A15" s="105">
        <v>11000000</v>
      </c>
      <c r="B15" s="106" t="s">
        <v>228</v>
      </c>
      <c r="C15" s="371">
        <f t="shared" si="0"/>
        <v>2590500</v>
      </c>
      <c r="D15" s="6">
        <f>D16</f>
        <v>2590500</v>
      </c>
      <c r="E15" s="5"/>
      <c r="F15" s="5"/>
    </row>
    <row r="16" spans="1:6" ht="18.75">
      <c r="A16" s="105">
        <v>11010000</v>
      </c>
      <c r="B16" s="106" t="s">
        <v>229</v>
      </c>
      <c r="C16" s="371">
        <f t="shared" si="0"/>
        <v>2590500</v>
      </c>
      <c r="D16" s="6">
        <f>D17</f>
        <v>2590500</v>
      </c>
      <c r="E16" s="5"/>
      <c r="F16" s="5"/>
    </row>
    <row r="17" spans="1:6" ht="37.5">
      <c r="A17" s="105">
        <v>11010400</v>
      </c>
      <c r="B17" s="106" t="s">
        <v>230</v>
      </c>
      <c r="C17" s="371">
        <f t="shared" si="0"/>
        <v>2590500</v>
      </c>
      <c r="D17" s="6">
        <f>2008400+62800+119300+50000+350000</f>
        <v>2590500</v>
      </c>
      <c r="E17" s="5"/>
      <c r="F17" s="5"/>
    </row>
    <row r="18" spans="1:6" ht="18.75">
      <c r="A18" s="55">
        <v>40000000</v>
      </c>
      <c r="B18" s="56" t="s">
        <v>41</v>
      </c>
      <c r="C18" s="57">
        <f t="shared" si="0"/>
        <v>1626040</v>
      </c>
      <c r="D18" s="58">
        <f>D19</f>
        <v>1596040</v>
      </c>
      <c r="E18" s="58">
        <f>E19</f>
        <v>30000</v>
      </c>
      <c r="F18" s="58">
        <f>F19</f>
        <v>0</v>
      </c>
    </row>
    <row r="19" spans="1:6" ht="31.5" customHeight="1">
      <c r="A19" s="125">
        <v>41050000</v>
      </c>
      <c r="B19" s="126" t="s">
        <v>42</v>
      </c>
      <c r="C19" s="61">
        <f t="shared" si="0"/>
        <v>1626040</v>
      </c>
      <c r="D19" s="107">
        <f>D21+D22+D23+D24</f>
        <v>1596040</v>
      </c>
      <c r="E19" s="107">
        <f>E21+E22+E23</f>
        <v>30000</v>
      </c>
      <c r="F19" s="107">
        <f>F21+F22+F23</f>
        <v>0</v>
      </c>
    </row>
    <row r="20" spans="1:6" ht="18.75" hidden="1">
      <c r="A20" s="59"/>
      <c r="B20" s="60"/>
      <c r="C20" s="61"/>
      <c r="D20" s="61"/>
      <c r="E20" s="61"/>
      <c r="F20" s="61"/>
    </row>
    <row r="21" spans="1:6" ht="81.75" customHeight="1">
      <c r="A21" s="59">
        <v>41051200</v>
      </c>
      <c r="B21" s="124" t="s">
        <v>92</v>
      </c>
      <c r="C21" s="61">
        <f>D21+E21</f>
        <v>-2307</v>
      </c>
      <c r="D21" s="61">
        <v>-2307</v>
      </c>
      <c r="E21" s="61">
        <v>0</v>
      </c>
      <c r="F21" s="61"/>
    </row>
    <row r="22" spans="1:6" ht="69" customHeight="1">
      <c r="A22" s="105">
        <v>41051700</v>
      </c>
      <c r="B22" s="106" t="s">
        <v>91</v>
      </c>
      <c r="C22" s="61">
        <f>D22+E22</f>
        <v>2307</v>
      </c>
      <c r="D22" s="61">
        <v>2307</v>
      </c>
      <c r="E22" s="61"/>
      <c r="F22" s="61"/>
    </row>
    <row r="23" spans="1:6" ht="69" customHeight="1">
      <c r="A23" s="59">
        <v>41053900</v>
      </c>
      <c r="B23" s="59" t="s">
        <v>98</v>
      </c>
      <c r="C23" s="61">
        <f>D23+E23</f>
        <v>177600</v>
      </c>
      <c r="D23" s="61">
        <f>(-5000)+28000+11000+30000+78600+5000</f>
        <v>147600</v>
      </c>
      <c r="E23" s="61">
        <v>30000</v>
      </c>
      <c r="F23" s="61"/>
    </row>
    <row r="24" spans="1:6" ht="69" customHeight="1">
      <c r="A24" s="59">
        <v>41054900</v>
      </c>
      <c r="B24" s="124" t="s">
        <v>133</v>
      </c>
      <c r="C24" s="61">
        <f>D24+E24</f>
        <v>1448440</v>
      </c>
      <c r="D24" s="61">
        <v>1448440</v>
      </c>
      <c r="E24" s="61"/>
      <c r="F24" s="61"/>
    </row>
    <row r="25" spans="1:6" ht="29.25" customHeight="1">
      <c r="A25" s="55" t="s">
        <v>43</v>
      </c>
      <c r="B25" s="57" t="s">
        <v>44</v>
      </c>
      <c r="C25" s="108">
        <f>D25+E25</f>
        <v>4216540</v>
      </c>
      <c r="D25" s="107">
        <f>D14+D18</f>
        <v>4186540</v>
      </c>
      <c r="E25" s="107">
        <f>E18</f>
        <v>30000</v>
      </c>
      <c r="F25" s="107">
        <f>F18</f>
        <v>0</v>
      </c>
    </row>
    <row r="26" spans="1:3" ht="18.75">
      <c r="A26" s="63"/>
      <c r="C26" s="384"/>
    </row>
    <row r="27" spans="1:3" ht="18.75">
      <c r="A27" s="63"/>
      <c r="C27" s="123"/>
    </row>
    <row r="28" ht="18.75">
      <c r="A28" s="63"/>
    </row>
    <row r="29" ht="18.75">
      <c r="A29" s="63"/>
    </row>
    <row r="30" spans="1:3" ht="18.75">
      <c r="A30" s="63"/>
      <c r="C30" s="64"/>
    </row>
    <row r="31" ht="18.75">
      <c r="A31" s="63"/>
    </row>
    <row r="32" ht="18.75">
      <c r="A32" s="63"/>
    </row>
    <row r="33" ht="18.75">
      <c r="A33" s="63"/>
    </row>
    <row r="34" ht="18.75">
      <c r="A34" s="63"/>
    </row>
    <row r="35" ht="18.75">
      <c r="A35" s="63"/>
    </row>
    <row r="36" ht="18.75">
      <c r="A36" s="63"/>
    </row>
    <row r="37" ht="18.75">
      <c r="A37" s="63"/>
    </row>
    <row r="38" ht="18.75">
      <c r="A38" s="63"/>
    </row>
    <row r="39" ht="18.75">
      <c r="A39" s="63"/>
    </row>
    <row r="40" ht="18.75">
      <c r="A40" s="63"/>
    </row>
    <row r="41" ht="18.75">
      <c r="A41" s="63"/>
    </row>
    <row r="42" ht="18.75">
      <c r="A42" s="63"/>
    </row>
    <row r="43" ht="18.75">
      <c r="A43" s="63"/>
    </row>
    <row r="44" ht="18.75">
      <c r="A44" s="63"/>
    </row>
    <row r="45" ht="18.75">
      <c r="A45" s="63"/>
    </row>
    <row r="46" ht="18.75">
      <c r="A46" s="63"/>
    </row>
    <row r="47" ht="18.75">
      <c r="A47" s="63"/>
    </row>
    <row r="48" ht="18.75">
      <c r="A48" s="63"/>
    </row>
    <row r="49" ht="18.75">
      <c r="A49" s="63"/>
    </row>
    <row r="50" ht="18.75">
      <c r="A50" s="63"/>
    </row>
    <row r="51" ht="18.75">
      <c r="A51" s="63"/>
    </row>
    <row r="52" ht="18.75">
      <c r="A52" s="63"/>
    </row>
    <row r="53" ht="18.75">
      <c r="A53" s="63"/>
    </row>
  </sheetData>
  <mergeCells count="8">
    <mergeCell ref="C2:E2"/>
    <mergeCell ref="A4:F4"/>
    <mergeCell ref="A5:F5"/>
    <mergeCell ref="A11:A12"/>
    <mergeCell ref="B11:B12"/>
    <mergeCell ref="C11:C12"/>
    <mergeCell ref="D11:D12"/>
    <mergeCell ref="E11:F11"/>
  </mergeCells>
  <printOptions/>
  <pageMargins left="0.19" right="0.17" top="0.52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D2" sqref="D2:F2"/>
    </sheetView>
  </sheetViews>
  <sheetFormatPr defaultColWidth="9.00390625" defaultRowHeight="12.75"/>
  <cols>
    <col min="1" max="1" width="15.00390625" style="226" customWidth="1"/>
    <col min="2" max="2" width="50.25390625" style="227" customWidth="1"/>
    <col min="3" max="3" width="22.625" style="228" customWidth="1"/>
    <col min="4" max="4" width="22.125" style="226" customWidth="1"/>
    <col min="5" max="5" width="21.625" style="226" customWidth="1"/>
    <col min="6" max="6" width="23.75390625" style="226" customWidth="1"/>
    <col min="7" max="7" width="14.375" style="226" customWidth="1"/>
    <col min="8" max="8" width="36.25390625" style="226" customWidth="1"/>
    <col min="9" max="16384" width="9.125" style="226" customWidth="1"/>
  </cols>
  <sheetData>
    <row r="1" spans="2:6" s="219" customFormat="1" ht="117" customHeight="1">
      <c r="B1" s="220"/>
      <c r="C1" s="221"/>
      <c r="D1" s="412" t="s">
        <v>269</v>
      </c>
      <c r="E1" s="413"/>
      <c r="F1" s="413"/>
    </row>
    <row r="2" spans="2:6" s="219" customFormat="1" ht="18.75">
      <c r="B2" s="220"/>
      <c r="C2" s="221"/>
      <c r="D2" s="414"/>
      <c r="E2" s="414"/>
      <c r="F2" s="414"/>
    </row>
    <row r="3" spans="1:6" s="219" customFormat="1" ht="22.5">
      <c r="A3" s="415" t="s">
        <v>182</v>
      </c>
      <c r="B3" s="415"/>
      <c r="C3" s="415"/>
      <c r="D3" s="415"/>
      <c r="E3" s="415"/>
      <c r="F3" s="415"/>
    </row>
    <row r="4" spans="1:7" s="219" customFormat="1" ht="23.25" customHeight="1">
      <c r="A4" s="416" t="s">
        <v>183</v>
      </c>
      <c r="B4" s="416"/>
      <c r="C4" s="416"/>
      <c r="D4" s="416"/>
      <c r="E4" s="416"/>
      <c r="F4" s="416"/>
      <c r="G4" s="220"/>
    </row>
    <row r="5" spans="2:7" s="222" customFormat="1" ht="10.5" customHeight="1" hidden="1">
      <c r="B5" s="223"/>
      <c r="C5" s="224"/>
      <c r="D5" s="225"/>
      <c r="E5" s="225"/>
      <c r="F5" s="225"/>
      <c r="G5" s="225"/>
    </row>
    <row r="6" spans="1:7" s="222" customFormat="1" ht="17.25" customHeight="1">
      <c r="A6" s="12">
        <v>11315200000</v>
      </c>
      <c r="B6" s="223"/>
      <c r="C6" s="224"/>
      <c r="D6" s="225"/>
      <c r="E6" s="225"/>
      <c r="F6" s="225"/>
      <c r="G6" s="225"/>
    </row>
    <row r="7" spans="1:7" s="222" customFormat="1" ht="10.5" customHeight="1">
      <c r="A7" s="7" t="s">
        <v>0</v>
      </c>
      <c r="B7" s="223"/>
      <c r="C7" s="224"/>
      <c r="D7" s="225"/>
      <c r="E7" s="225"/>
      <c r="F7" s="225"/>
      <c r="G7" s="225"/>
    </row>
    <row r="8" ht="19.5" thickBot="1">
      <c r="F8" s="229" t="s">
        <v>8</v>
      </c>
    </row>
    <row r="9" spans="1:6" s="230" customFormat="1" ht="24.75" customHeight="1" thickBot="1">
      <c r="A9" s="423" t="s">
        <v>184</v>
      </c>
      <c r="B9" s="425" t="s">
        <v>185</v>
      </c>
      <c r="C9" s="427" t="s">
        <v>21</v>
      </c>
      <c r="D9" s="429" t="s">
        <v>9</v>
      </c>
      <c r="E9" s="417" t="s">
        <v>10</v>
      </c>
      <c r="F9" s="418"/>
    </row>
    <row r="10" spans="1:7" s="230" customFormat="1" ht="42.75" customHeight="1" thickBot="1">
      <c r="A10" s="424"/>
      <c r="B10" s="426"/>
      <c r="C10" s="428"/>
      <c r="D10" s="430"/>
      <c r="E10" s="231" t="s">
        <v>19</v>
      </c>
      <c r="F10" s="232" t="s">
        <v>12</v>
      </c>
      <c r="G10" s="233"/>
    </row>
    <row r="11" spans="1:7" s="230" customFormat="1" ht="13.5" customHeight="1" thickBot="1">
      <c r="A11" s="234">
        <v>1</v>
      </c>
      <c r="B11" s="235">
        <v>2</v>
      </c>
      <c r="C11" s="236">
        <v>3</v>
      </c>
      <c r="D11" s="237">
        <v>4</v>
      </c>
      <c r="E11" s="235">
        <v>5</v>
      </c>
      <c r="F11" s="238">
        <v>6</v>
      </c>
      <c r="G11" s="233"/>
    </row>
    <row r="12" spans="1:7" s="230" customFormat="1" ht="23.25" thickBot="1">
      <c r="A12" s="419" t="s">
        <v>186</v>
      </c>
      <c r="B12" s="420"/>
      <c r="C12" s="420"/>
      <c r="D12" s="420"/>
      <c r="E12" s="420"/>
      <c r="F12" s="421"/>
      <c r="G12" s="233"/>
    </row>
    <row r="13" spans="1:7" s="230" customFormat="1" ht="20.25">
      <c r="A13" s="239">
        <v>200000</v>
      </c>
      <c r="B13" s="240" t="s">
        <v>187</v>
      </c>
      <c r="C13" s="241">
        <f aca="true" t="shared" si="0" ref="C13:C39">SUM(D13:E13)</f>
        <v>11630651.91</v>
      </c>
      <c r="D13" s="242">
        <f>D14</f>
        <v>-84067</v>
      </c>
      <c r="E13" s="243">
        <f>E14</f>
        <v>11714718.91</v>
      </c>
      <c r="F13" s="244">
        <f>F14</f>
        <v>11714718.91</v>
      </c>
      <c r="G13" s="245"/>
    </row>
    <row r="14" spans="1:7" s="228" customFormat="1" ht="40.5">
      <c r="A14" s="246">
        <v>208000</v>
      </c>
      <c r="B14" s="247" t="s">
        <v>188</v>
      </c>
      <c r="C14" s="248">
        <f t="shared" si="0"/>
        <v>11630651.91</v>
      </c>
      <c r="D14" s="249">
        <f>D17-D19+D21</f>
        <v>-84067</v>
      </c>
      <c r="E14" s="250">
        <f>E17-E19+E21</f>
        <v>11714718.91</v>
      </c>
      <c r="F14" s="251">
        <f>F17-F19+F21</f>
        <v>11714718.91</v>
      </c>
      <c r="G14" s="252"/>
    </row>
    <row r="15" spans="1:7" s="254" customFormat="1" ht="60.75">
      <c r="A15" s="246"/>
      <c r="B15" s="247" t="s">
        <v>189</v>
      </c>
      <c r="C15" s="248">
        <f t="shared" si="0"/>
        <v>11630651.91</v>
      </c>
      <c r="D15" s="249">
        <f aca="true" t="shared" si="1" ref="D15:F16">D17-D19</f>
        <v>11630651.91</v>
      </c>
      <c r="E15" s="250">
        <f t="shared" si="1"/>
        <v>0</v>
      </c>
      <c r="F15" s="251">
        <f t="shared" si="1"/>
        <v>0</v>
      </c>
      <c r="G15" s="253"/>
    </row>
    <row r="16" spans="1:7" s="262" customFormat="1" ht="40.5">
      <c r="A16" s="255"/>
      <c r="B16" s="256" t="s">
        <v>190</v>
      </c>
      <c r="C16" s="257">
        <f t="shared" si="0"/>
        <v>4702751.91</v>
      </c>
      <c r="D16" s="258">
        <f t="shared" si="1"/>
        <v>4702751.91</v>
      </c>
      <c r="E16" s="259">
        <f t="shared" si="1"/>
        <v>0</v>
      </c>
      <c r="F16" s="260">
        <f t="shared" si="1"/>
        <v>0</v>
      </c>
      <c r="G16" s="261"/>
    </row>
    <row r="17" spans="1:7" s="230" customFormat="1" ht="20.25">
      <c r="A17" s="263">
        <v>208100</v>
      </c>
      <c r="B17" s="264" t="s">
        <v>191</v>
      </c>
      <c r="C17" s="265">
        <f t="shared" si="0"/>
        <v>11779884.06</v>
      </c>
      <c r="D17" s="266">
        <v>11740247.15</v>
      </c>
      <c r="E17" s="266">
        <v>39636.91</v>
      </c>
      <c r="F17" s="266">
        <f>E17</f>
        <v>39636.91</v>
      </c>
      <c r="G17" s="245"/>
    </row>
    <row r="18" spans="1:7" s="254" customFormat="1" ht="40.5">
      <c r="A18" s="267"/>
      <c r="B18" s="256" t="s">
        <v>190</v>
      </c>
      <c r="C18" s="268">
        <f t="shared" si="0"/>
        <v>4702751.91</v>
      </c>
      <c r="D18" s="269">
        <v>4702751.91</v>
      </c>
      <c r="E18" s="269">
        <v>0</v>
      </c>
      <c r="F18" s="269">
        <v>0</v>
      </c>
      <c r="G18" s="253"/>
    </row>
    <row r="19" spans="1:7" s="230" customFormat="1" ht="20.25">
      <c r="A19" s="263">
        <v>208200</v>
      </c>
      <c r="B19" s="264" t="s">
        <v>192</v>
      </c>
      <c r="C19" s="265">
        <f t="shared" si="0"/>
        <v>149232.15000000023</v>
      </c>
      <c r="D19" s="266">
        <f>D17-9376051.91-2187600-62000-5000</f>
        <v>109595.24000000022</v>
      </c>
      <c r="E19" s="266">
        <v>39636.91</v>
      </c>
      <c r="F19" s="266">
        <f>E19</f>
        <v>39636.91</v>
      </c>
      <c r="G19" s="270"/>
    </row>
    <row r="20" spans="1:7" s="254" customFormat="1" ht="40.5">
      <c r="A20" s="267"/>
      <c r="B20" s="256" t="s">
        <v>190</v>
      </c>
      <c r="C20" s="268">
        <f t="shared" si="0"/>
        <v>0</v>
      </c>
      <c r="D20" s="269"/>
      <c r="E20" s="269"/>
      <c r="F20" s="269"/>
      <c r="G20" s="271"/>
    </row>
    <row r="21" spans="1:7" s="276" customFormat="1" ht="65.25" customHeight="1">
      <c r="A21" s="272">
        <v>208400</v>
      </c>
      <c r="B21" s="273" t="s">
        <v>193</v>
      </c>
      <c r="C21" s="274">
        <f t="shared" si="0"/>
        <v>0</v>
      </c>
      <c r="D21" s="266">
        <f>(-411310)+(-7126451.91)+(-744800)+(-1386226)+(-2045931)</f>
        <v>-11714718.91</v>
      </c>
      <c r="E21" s="266">
        <f>411310+7126451.91+744800+1386226+2045931</f>
        <v>11714718.91</v>
      </c>
      <c r="F21" s="266">
        <f>411310+7126451.91+744800+1386226+2045931</f>
        <v>11714718.91</v>
      </c>
      <c r="G21" s="275"/>
    </row>
    <row r="22" spans="1:7" s="276" customFormat="1" ht="20.25">
      <c r="A22" s="277"/>
      <c r="B22" s="278" t="s">
        <v>194</v>
      </c>
      <c r="C22" s="279">
        <f>SUM(D22:E22)</f>
        <v>0</v>
      </c>
      <c r="D22" s="280"/>
      <c r="E22" s="269"/>
      <c r="F22" s="281"/>
      <c r="G22" s="275"/>
    </row>
    <row r="23" spans="1:7" s="276" customFormat="1" ht="40.5" hidden="1">
      <c r="A23" s="277"/>
      <c r="B23" s="278" t="s">
        <v>195</v>
      </c>
      <c r="C23" s="279">
        <f>SUM(D23:E23)</f>
        <v>0</v>
      </c>
      <c r="D23" s="280"/>
      <c r="E23" s="269"/>
      <c r="F23" s="281"/>
      <c r="G23" s="275"/>
    </row>
    <row r="24" spans="1:8" s="288" customFormat="1" ht="61.5" thickBot="1">
      <c r="A24" s="282"/>
      <c r="B24" s="283" t="s">
        <v>196</v>
      </c>
      <c r="C24" s="284">
        <f t="shared" si="0"/>
        <v>0</v>
      </c>
      <c r="D24" s="285"/>
      <c r="E24" s="286"/>
      <c r="F24" s="266">
        <f>E24</f>
        <v>0</v>
      </c>
      <c r="G24" s="275"/>
      <c r="H24" s="287"/>
    </row>
    <row r="25" spans="1:7" s="296" customFormat="1" ht="21" thickBot="1">
      <c r="A25" s="289" t="s">
        <v>20</v>
      </c>
      <c r="B25" s="290" t="s">
        <v>197</v>
      </c>
      <c r="C25" s="291">
        <f t="shared" si="0"/>
        <v>11630651.91</v>
      </c>
      <c r="D25" s="292">
        <f>D13</f>
        <v>-84067</v>
      </c>
      <c r="E25" s="293">
        <f>E13</f>
        <v>11714718.91</v>
      </c>
      <c r="F25" s="294">
        <f>F13</f>
        <v>11714718.91</v>
      </c>
      <c r="G25" s="295"/>
    </row>
    <row r="26" spans="1:7" s="296" customFormat="1" ht="23.25" thickBot="1">
      <c r="A26" s="419" t="s">
        <v>198</v>
      </c>
      <c r="B26" s="420"/>
      <c r="C26" s="420"/>
      <c r="D26" s="420"/>
      <c r="E26" s="420"/>
      <c r="F26" s="421"/>
      <c r="G26" s="295"/>
    </row>
    <row r="27" spans="1:7" s="230" customFormat="1" ht="40.5">
      <c r="A27" s="297">
        <v>600000</v>
      </c>
      <c r="B27" s="298" t="s">
        <v>199</v>
      </c>
      <c r="C27" s="241">
        <f t="shared" si="0"/>
        <v>11630651.91</v>
      </c>
      <c r="D27" s="299">
        <f>D28</f>
        <v>-84067</v>
      </c>
      <c r="E27" s="300">
        <f>E28</f>
        <v>11714718.91</v>
      </c>
      <c r="F27" s="301">
        <f>F28</f>
        <v>11714718.91</v>
      </c>
      <c r="G27" s="245"/>
    </row>
    <row r="28" spans="1:7" s="228" customFormat="1" ht="20.25">
      <c r="A28" s="302" t="s">
        <v>200</v>
      </c>
      <c r="B28" s="303" t="s">
        <v>201</v>
      </c>
      <c r="C28" s="304">
        <f t="shared" si="0"/>
        <v>11630651.91</v>
      </c>
      <c r="D28" s="305">
        <f>D31-D33+D35</f>
        <v>-84067</v>
      </c>
      <c r="E28" s="306">
        <f>E31-E33+E35</f>
        <v>11714718.91</v>
      </c>
      <c r="F28" s="307">
        <f>F31-F33+F35</f>
        <v>11714718.91</v>
      </c>
      <c r="G28" s="308"/>
    </row>
    <row r="29" spans="1:7" s="254" customFormat="1" ht="60.75">
      <c r="A29" s="302"/>
      <c r="B29" s="247" t="s">
        <v>189</v>
      </c>
      <c r="C29" s="304">
        <f t="shared" si="0"/>
        <v>11630651.91</v>
      </c>
      <c r="D29" s="309">
        <f aca="true" t="shared" si="2" ref="D29:F30">D31-D33</f>
        <v>11630651.91</v>
      </c>
      <c r="E29" s="310">
        <f t="shared" si="2"/>
        <v>0</v>
      </c>
      <c r="F29" s="311">
        <f t="shared" si="2"/>
        <v>0</v>
      </c>
      <c r="G29" s="312"/>
    </row>
    <row r="30" spans="1:7" s="262" customFormat="1" ht="40.5">
      <c r="A30" s="313"/>
      <c r="B30" s="256" t="s">
        <v>202</v>
      </c>
      <c r="C30" s="314">
        <f>SUM(D30:E30)</f>
        <v>4702751.91</v>
      </c>
      <c r="D30" s="280">
        <f t="shared" si="2"/>
        <v>4702751.91</v>
      </c>
      <c r="E30" s="315">
        <f t="shared" si="2"/>
        <v>0</v>
      </c>
      <c r="F30" s="316">
        <f t="shared" si="2"/>
        <v>0</v>
      </c>
      <c r="G30" s="317"/>
    </row>
    <row r="31" spans="1:7" s="230" customFormat="1" ht="20.25">
      <c r="A31" s="318" t="s">
        <v>203</v>
      </c>
      <c r="B31" s="264" t="s">
        <v>191</v>
      </c>
      <c r="C31" s="319">
        <f t="shared" si="0"/>
        <v>11779884.06</v>
      </c>
      <c r="D31" s="320">
        <f aca="true" t="shared" si="3" ref="D31:F38">D17</f>
        <v>11740247.15</v>
      </c>
      <c r="E31" s="321">
        <f t="shared" si="3"/>
        <v>39636.91</v>
      </c>
      <c r="F31" s="321">
        <f t="shared" si="3"/>
        <v>39636.91</v>
      </c>
      <c r="G31" s="322"/>
    </row>
    <row r="32" spans="1:7" s="254" customFormat="1" ht="40.5">
      <c r="A32" s="313"/>
      <c r="B32" s="256" t="s">
        <v>202</v>
      </c>
      <c r="C32" s="304">
        <f>SUM(D32:E32)</f>
        <v>4702751.91</v>
      </c>
      <c r="D32" s="269">
        <f t="shared" si="3"/>
        <v>4702751.91</v>
      </c>
      <c r="E32" s="315">
        <f t="shared" si="3"/>
        <v>0</v>
      </c>
      <c r="F32" s="315">
        <f t="shared" si="3"/>
        <v>0</v>
      </c>
      <c r="G32" s="323"/>
    </row>
    <row r="33" spans="1:7" ht="20.25">
      <c r="A33" s="324" t="s">
        <v>204</v>
      </c>
      <c r="B33" s="264" t="s">
        <v>192</v>
      </c>
      <c r="C33" s="319">
        <f t="shared" si="0"/>
        <v>149232.15000000023</v>
      </c>
      <c r="D33" s="320">
        <f t="shared" si="3"/>
        <v>109595.24000000022</v>
      </c>
      <c r="E33" s="321">
        <f t="shared" si="3"/>
        <v>39636.91</v>
      </c>
      <c r="F33" s="321">
        <f t="shared" si="3"/>
        <v>39636.91</v>
      </c>
      <c r="G33" s="325"/>
    </row>
    <row r="34" spans="1:7" s="262" customFormat="1" ht="40.5">
      <c r="A34" s="326"/>
      <c r="B34" s="256" t="s">
        <v>190</v>
      </c>
      <c r="C34" s="304">
        <f>SUM(D34:E34)</f>
        <v>0</v>
      </c>
      <c r="D34" s="269">
        <f t="shared" si="3"/>
        <v>0</v>
      </c>
      <c r="E34" s="315">
        <f t="shared" si="3"/>
        <v>0</v>
      </c>
      <c r="F34" s="315">
        <f t="shared" si="3"/>
        <v>0</v>
      </c>
      <c r="G34" s="317"/>
    </row>
    <row r="35" spans="1:7" ht="66" customHeight="1">
      <c r="A35" s="324" t="s">
        <v>205</v>
      </c>
      <c r="B35" s="264" t="s">
        <v>193</v>
      </c>
      <c r="C35" s="327">
        <f t="shared" si="0"/>
        <v>0</v>
      </c>
      <c r="D35" s="320">
        <f t="shared" si="3"/>
        <v>-11714718.91</v>
      </c>
      <c r="E35" s="321">
        <f t="shared" si="3"/>
        <v>11714718.91</v>
      </c>
      <c r="F35" s="321">
        <f t="shared" si="3"/>
        <v>11714718.91</v>
      </c>
      <c r="G35" s="328"/>
    </row>
    <row r="36" spans="1:7" s="262" customFormat="1" ht="20.25">
      <c r="A36" s="277"/>
      <c r="B36" s="278" t="s">
        <v>194</v>
      </c>
      <c r="C36" s="304">
        <f>SUM(D36:E36)</f>
        <v>0</v>
      </c>
      <c r="D36" s="280">
        <f t="shared" si="3"/>
        <v>0</v>
      </c>
      <c r="E36" s="315">
        <f t="shared" si="3"/>
        <v>0</v>
      </c>
      <c r="F36" s="316">
        <f t="shared" si="3"/>
        <v>0</v>
      </c>
      <c r="G36" s="317"/>
    </row>
    <row r="37" spans="1:7" s="262" customFormat="1" ht="40.5" hidden="1">
      <c r="A37" s="277"/>
      <c r="B37" s="278" t="s">
        <v>195</v>
      </c>
      <c r="C37" s="304">
        <f>SUM(D37:E37)</f>
        <v>0</v>
      </c>
      <c r="D37" s="280">
        <f t="shared" si="3"/>
        <v>0</v>
      </c>
      <c r="E37" s="315">
        <f t="shared" si="3"/>
        <v>0</v>
      </c>
      <c r="F37" s="316">
        <f t="shared" si="3"/>
        <v>0</v>
      </c>
      <c r="G37" s="317"/>
    </row>
    <row r="38" spans="1:7" ht="61.5" thickBot="1">
      <c r="A38" s="282"/>
      <c r="B38" s="283" t="s">
        <v>196</v>
      </c>
      <c r="C38" s="329">
        <f t="shared" si="0"/>
        <v>0</v>
      </c>
      <c r="D38" s="330">
        <f t="shared" si="3"/>
        <v>0</v>
      </c>
      <c r="E38" s="331">
        <f t="shared" si="3"/>
        <v>0</v>
      </c>
      <c r="F38" s="332">
        <f t="shared" si="3"/>
        <v>0</v>
      </c>
      <c r="G38" s="325"/>
    </row>
    <row r="39" spans="1:7" s="338" customFormat="1" ht="21" thickBot="1">
      <c r="A39" s="289" t="s">
        <v>20</v>
      </c>
      <c r="B39" s="290" t="s">
        <v>197</v>
      </c>
      <c r="C39" s="333">
        <f t="shared" si="0"/>
        <v>11630651.91</v>
      </c>
      <c r="D39" s="334">
        <f>D27</f>
        <v>-84067</v>
      </c>
      <c r="E39" s="335">
        <f>E27</f>
        <v>11714718.91</v>
      </c>
      <c r="F39" s="336">
        <f>F27</f>
        <v>11714718.91</v>
      </c>
      <c r="G39" s="337"/>
    </row>
    <row r="40" spans="1:7" s="230" customFormat="1" ht="12.75">
      <c r="A40" s="339"/>
      <c r="B40" s="340"/>
      <c r="C40" s="341"/>
      <c r="D40" s="342"/>
      <c r="E40" s="342"/>
      <c r="F40" s="342"/>
      <c r="G40" s="343"/>
    </row>
    <row r="41" spans="1:7" ht="12.75">
      <c r="A41" s="422" t="s">
        <v>206</v>
      </c>
      <c r="B41" s="422"/>
      <c r="C41" s="422"/>
      <c r="D41" s="422"/>
      <c r="E41" s="422"/>
      <c r="F41" s="422"/>
      <c r="G41" s="325"/>
    </row>
    <row r="42" spans="1:7" ht="12.75" hidden="1">
      <c r="A42" s="344"/>
      <c r="B42" s="345"/>
      <c r="C42" s="346">
        <f>C25-C39</f>
        <v>0</v>
      </c>
      <c r="D42" s="346">
        <f>D25-D39</f>
        <v>0</v>
      </c>
      <c r="E42" s="346">
        <f>E25-E39</f>
        <v>0</v>
      </c>
      <c r="F42" s="346">
        <f>F25-F39</f>
        <v>0</v>
      </c>
      <c r="G42" s="325"/>
    </row>
    <row r="43" spans="1:7" s="351" customFormat="1" ht="15.75" hidden="1">
      <c r="A43" s="347"/>
      <c r="B43" s="348"/>
      <c r="C43" s="349"/>
      <c r="D43" s="350"/>
      <c r="E43" s="350"/>
      <c r="F43" s="350"/>
      <c r="G43" s="350"/>
    </row>
    <row r="44" spans="2:3" s="229" customFormat="1" ht="18.75">
      <c r="B44" s="352"/>
      <c r="C44" s="353"/>
    </row>
    <row r="45" spans="1:3" ht="12.75">
      <c r="A45" s="354"/>
      <c r="B45" s="355"/>
      <c r="C45" s="356"/>
    </row>
    <row r="46" spans="1:3" ht="12.75">
      <c r="A46" s="354"/>
      <c r="B46" s="355"/>
      <c r="C46" s="356"/>
    </row>
    <row r="47" spans="1:3" ht="12.75">
      <c r="A47" s="354"/>
      <c r="B47" s="355"/>
      <c r="C47" s="356"/>
    </row>
    <row r="48" spans="1:3" ht="12.75">
      <c r="A48" s="354"/>
      <c r="B48" s="355"/>
      <c r="C48" s="356"/>
    </row>
    <row r="49" spans="1:3" ht="12.75">
      <c r="A49" s="354"/>
      <c r="B49" s="355"/>
      <c r="C49" s="356"/>
    </row>
    <row r="50" spans="1:3" ht="12.75">
      <c r="A50" s="354"/>
      <c r="B50" s="355"/>
      <c r="C50" s="356"/>
    </row>
    <row r="51" spans="1:3" ht="12.75">
      <c r="A51" s="354"/>
      <c r="B51" s="355"/>
      <c r="C51" s="356"/>
    </row>
    <row r="52" spans="2:3" ht="12.75">
      <c r="B52" s="355"/>
      <c r="C52" s="356"/>
    </row>
    <row r="53" spans="2:3" ht="12.75">
      <c r="B53" s="355"/>
      <c r="C53" s="356"/>
    </row>
    <row r="54" spans="2:3" ht="12.75">
      <c r="B54" s="355"/>
      <c r="C54" s="356"/>
    </row>
    <row r="55" spans="2:3" ht="12.75">
      <c r="B55" s="355"/>
      <c r="C55" s="356"/>
    </row>
    <row r="56" spans="2:3" ht="12.75">
      <c r="B56" s="355"/>
      <c r="C56" s="356"/>
    </row>
    <row r="57" spans="2:3" ht="12.75">
      <c r="B57" s="355"/>
      <c r="C57" s="356"/>
    </row>
    <row r="58" spans="2:3" ht="12.75">
      <c r="B58" s="355"/>
      <c r="C58" s="356"/>
    </row>
    <row r="59" spans="2:3" ht="12.75">
      <c r="B59" s="355"/>
      <c r="C59" s="356"/>
    </row>
    <row r="60" spans="2:3" ht="12.75">
      <c r="B60" s="355"/>
      <c r="C60" s="356"/>
    </row>
    <row r="61" spans="2:3" ht="12.75">
      <c r="B61" s="355"/>
      <c r="C61" s="356"/>
    </row>
    <row r="62" spans="2:3" ht="12.75">
      <c r="B62" s="355"/>
      <c r="C62" s="356"/>
    </row>
    <row r="63" spans="2:3" ht="12.75">
      <c r="B63" s="355"/>
      <c r="C63" s="356"/>
    </row>
    <row r="64" spans="2:3" ht="12.75">
      <c r="B64" s="355"/>
      <c r="C64" s="356"/>
    </row>
    <row r="65" spans="2:3" ht="12.75">
      <c r="B65" s="355"/>
      <c r="C65" s="356"/>
    </row>
    <row r="66" spans="2:3" ht="12.75">
      <c r="B66" s="355"/>
      <c r="C66" s="356"/>
    </row>
    <row r="67" spans="2:3" ht="12.75">
      <c r="B67" s="355"/>
      <c r="C67" s="356"/>
    </row>
    <row r="68" spans="2:3" ht="12.75">
      <c r="B68" s="355"/>
      <c r="C68" s="356"/>
    </row>
    <row r="69" spans="2:3" ht="12.75">
      <c r="B69" s="355"/>
      <c r="C69" s="356"/>
    </row>
    <row r="70" spans="2:3" ht="12.75">
      <c r="B70" s="355"/>
      <c r="C70" s="356"/>
    </row>
    <row r="71" spans="2:3" ht="12.75">
      <c r="B71" s="355"/>
      <c r="C71" s="356"/>
    </row>
    <row r="72" spans="2:3" ht="12.75">
      <c r="B72" s="355"/>
      <c r="C72" s="356"/>
    </row>
    <row r="73" spans="2:3" ht="12.75">
      <c r="B73" s="355"/>
      <c r="C73" s="356"/>
    </row>
    <row r="74" spans="2:3" ht="12.75">
      <c r="B74" s="355"/>
      <c r="C74" s="356"/>
    </row>
    <row r="75" spans="2:3" ht="12.75">
      <c r="B75" s="355"/>
      <c r="C75" s="356"/>
    </row>
  </sheetData>
  <mergeCells count="12">
    <mergeCell ref="E9:F9"/>
    <mergeCell ref="A12:F12"/>
    <mergeCell ref="A26:F26"/>
    <mergeCell ref="A41:F41"/>
    <mergeCell ref="A9:A10"/>
    <mergeCell ref="B9:B10"/>
    <mergeCell ref="C9:C10"/>
    <mergeCell ref="D9:D10"/>
    <mergeCell ref="D1:F1"/>
    <mergeCell ref="D2:F2"/>
    <mergeCell ref="A3:F3"/>
    <mergeCell ref="A4:F4"/>
  </mergeCells>
  <printOptions/>
  <pageMargins left="0.37" right="0.26" top="0.34" bottom="0.25" header="0.31" footer="0.5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 topLeftCell="E25">
      <selection activeCell="F45" sqref="F45"/>
    </sheetView>
  </sheetViews>
  <sheetFormatPr defaultColWidth="9.00390625" defaultRowHeight="12.75"/>
  <cols>
    <col min="1" max="1" width="18.875" style="1" customWidth="1"/>
    <col min="2" max="2" width="15.75390625" style="1" customWidth="1"/>
    <col min="3" max="3" width="16.875" style="1" customWidth="1"/>
    <col min="4" max="4" width="61.625" style="1" customWidth="1"/>
    <col min="5" max="5" width="15.875" style="1" customWidth="1"/>
    <col min="6" max="6" width="14.125" style="1" customWidth="1"/>
    <col min="7" max="7" width="12.875" style="1" customWidth="1"/>
    <col min="8" max="8" width="12.125" style="1" customWidth="1"/>
    <col min="9" max="9" width="11.75390625" style="1" customWidth="1"/>
    <col min="10" max="10" width="12.375" style="1" customWidth="1"/>
    <col min="11" max="11" width="11.125" style="1" customWidth="1"/>
    <col min="12" max="12" width="15.25390625" style="1" customWidth="1"/>
    <col min="13" max="13" width="13.00390625" style="1" customWidth="1"/>
    <col min="14" max="14" width="9.125" style="1" customWidth="1"/>
    <col min="15" max="15" width="12.625" style="1" customWidth="1"/>
    <col min="16" max="16" width="12.00390625" style="1" customWidth="1"/>
    <col min="17" max="17" width="15.875" style="1" customWidth="1"/>
    <col min="18" max="18" width="12.875" style="1" bestFit="1" customWidth="1"/>
    <col min="19" max="16384" width="9.125" style="1" customWidth="1"/>
  </cols>
  <sheetData>
    <row r="1" ht="18.75">
      <c r="O1" s="1" t="s">
        <v>22</v>
      </c>
    </row>
    <row r="2" spans="15:17" ht="111.75" customHeight="1">
      <c r="O2" s="408" t="s">
        <v>270</v>
      </c>
      <c r="P2" s="408"/>
      <c r="Q2" s="408"/>
    </row>
    <row r="3" spans="15:17" ht="35.25" customHeight="1">
      <c r="O3" s="11"/>
      <c r="P3" s="11"/>
      <c r="Q3" s="11"/>
    </row>
    <row r="4" spans="15:17" ht="15.75" customHeight="1">
      <c r="O4" s="11"/>
      <c r="P4" s="11"/>
      <c r="Q4" s="11"/>
    </row>
    <row r="5" spans="1:17" ht="18.75">
      <c r="A5" s="409" t="s">
        <v>7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</row>
    <row r="6" spans="1:17" ht="63" customHeight="1">
      <c r="A6" s="434" t="s">
        <v>85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</row>
    <row r="7" spans="1:17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.75">
      <c r="A8" s="12">
        <v>11315200000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8.75">
      <c r="A9" s="7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8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8.75">
      <c r="A12" s="2"/>
      <c r="B12" s="2"/>
      <c r="C12" s="3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3" t="s">
        <v>8</v>
      </c>
    </row>
    <row r="13" spans="1:17" ht="76.5" customHeight="1">
      <c r="A13" s="432" t="s">
        <v>1</v>
      </c>
      <c r="B13" s="432" t="s">
        <v>2</v>
      </c>
      <c r="C13" s="431" t="s">
        <v>13</v>
      </c>
      <c r="D13" s="432" t="s">
        <v>3</v>
      </c>
      <c r="E13" s="431" t="s">
        <v>9</v>
      </c>
      <c r="F13" s="431"/>
      <c r="G13" s="431"/>
      <c r="H13" s="431"/>
      <c r="I13" s="431"/>
      <c r="J13" s="431" t="s">
        <v>10</v>
      </c>
      <c r="K13" s="431"/>
      <c r="L13" s="431"/>
      <c r="M13" s="431"/>
      <c r="N13" s="431"/>
      <c r="O13" s="431"/>
      <c r="P13" s="431"/>
      <c r="Q13" s="411" t="s">
        <v>14</v>
      </c>
    </row>
    <row r="14" spans="1:17" ht="18.75">
      <c r="A14" s="402"/>
      <c r="B14" s="402"/>
      <c r="C14" s="431"/>
      <c r="D14" s="402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11"/>
    </row>
    <row r="15" spans="1:17" ht="18.75" customHeight="1">
      <c r="A15" s="402"/>
      <c r="B15" s="402"/>
      <c r="C15" s="431"/>
      <c r="D15" s="402"/>
      <c r="E15" s="431" t="s">
        <v>11</v>
      </c>
      <c r="F15" s="431" t="s">
        <v>15</v>
      </c>
      <c r="G15" s="431" t="s">
        <v>16</v>
      </c>
      <c r="H15" s="431"/>
      <c r="I15" s="431" t="s">
        <v>17</v>
      </c>
      <c r="J15" s="431" t="s">
        <v>11</v>
      </c>
      <c r="K15" s="431" t="s">
        <v>12</v>
      </c>
      <c r="L15" s="432" t="s">
        <v>18</v>
      </c>
      <c r="M15" s="431" t="s">
        <v>15</v>
      </c>
      <c r="N15" s="431" t="s">
        <v>16</v>
      </c>
      <c r="O15" s="431"/>
      <c r="P15" s="431" t="s">
        <v>17</v>
      </c>
      <c r="Q15" s="411"/>
    </row>
    <row r="16" spans="1:17" ht="184.5" customHeight="1">
      <c r="A16" s="433"/>
      <c r="B16" s="433"/>
      <c r="C16" s="431"/>
      <c r="D16" s="433"/>
      <c r="E16" s="431"/>
      <c r="F16" s="431"/>
      <c r="G16" s="4" t="s">
        <v>4</v>
      </c>
      <c r="H16" s="4" t="s">
        <v>5</v>
      </c>
      <c r="I16" s="431"/>
      <c r="J16" s="431"/>
      <c r="K16" s="431"/>
      <c r="L16" s="433"/>
      <c r="M16" s="431"/>
      <c r="N16" s="4" t="s">
        <v>4</v>
      </c>
      <c r="O16" s="4" t="s">
        <v>5</v>
      </c>
      <c r="P16" s="431"/>
      <c r="Q16" s="411"/>
    </row>
    <row r="17" spans="1:17" ht="18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</row>
    <row r="18" spans="1:17" ht="18.75">
      <c r="A18" s="15" t="s">
        <v>103</v>
      </c>
      <c r="B18" s="15"/>
      <c r="C18" s="16"/>
      <c r="D18" s="146" t="s">
        <v>104</v>
      </c>
      <c r="E18" s="6">
        <f>E19</f>
        <v>1267696</v>
      </c>
      <c r="F18" s="6">
        <f>F19</f>
        <v>1267696</v>
      </c>
      <c r="G18" s="5"/>
      <c r="H18" s="5"/>
      <c r="I18" s="5"/>
      <c r="J18" s="61">
        <f aca="true" t="shared" si="0" ref="J18:P18">J19</f>
        <v>293004</v>
      </c>
      <c r="K18" s="61">
        <f t="shared" si="0"/>
        <v>293004</v>
      </c>
      <c r="L18" s="61">
        <f t="shared" si="0"/>
        <v>293004</v>
      </c>
      <c r="M18" s="61">
        <f t="shared" si="0"/>
        <v>0</v>
      </c>
      <c r="N18" s="61">
        <f t="shared" si="0"/>
        <v>0</v>
      </c>
      <c r="O18" s="61">
        <f t="shared" si="0"/>
        <v>0</v>
      </c>
      <c r="P18" s="61">
        <f t="shared" si="0"/>
        <v>293004</v>
      </c>
      <c r="Q18" s="6">
        <f aca="true" t="shared" si="1" ref="Q18:Q30">E18+J18</f>
        <v>1560700</v>
      </c>
    </row>
    <row r="19" spans="1:17" ht="31.5">
      <c r="A19" s="17" t="s">
        <v>105</v>
      </c>
      <c r="B19" s="17"/>
      <c r="C19" s="18"/>
      <c r="D19" s="50" t="s">
        <v>106</v>
      </c>
      <c r="E19" s="6">
        <f>E20+E21+E24+E25+E26</f>
        <v>1267696</v>
      </c>
      <c r="F19" s="6">
        <f>F20+F21+F24+F25+F26</f>
        <v>1267696</v>
      </c>
      <c r="G19" s="5"/>
      <c r="H19" s="5"/>
      <c r="I19" s="5"/>
      <c r="J19" s="61">
        <f>J20+J21+J24+J25+J26</f>
        <v>293004</v>
      </c>
      <c r="K19" s="61">
        <f>K20+K21+K24+K25+K26</f>
        <v>293004</v>
      </c>
      <c r="L19" s="61">
        <f>L20+L21+L24+L25+L26</f>
        <v>293004</v>
      </c>
      <c r="M19" s="61">
        <f>M21+M20+M26</f>
        <v>0</v>
      </c>
      <c r="N19" s="61">
        <f>N21+N20+N26</f>
        <v>0</v>
      </c>
      <c r="O19" s="61">
        <f>O21+O20+O26</f>
        <v>0</v>
      </c>
      <c r="P19" s="61">
        <f>P20+P21+P24+P25+P26</f>
        <v>293004</v>
      </c>
      <c r="Q19" s="6">
        <f t="shared" si="1"/>
        <v>1560700</v>
      </c>
    </row>
    <row r="20" spans="1:17" ht="18.75">
      <c r="A20" s="17" t="s">
        <v>175</v>
      </c>
      <c r="B20" s="9">
        <v>2010</v>
      </c>
      <c r="C20" s="8" t="s">
        <v>176</v>
      </c>
      <c r="D20" s="357" t="s">
        <v>177</v>
      </c>
      <c r="E20" s="372">
        <f>890000+15000+66996</f>
        <v>971996</v>
      </c>
      <c r="F20" s="372">
        <f>890000+15000+66996</f>
        <v>971996</v>
      </c>
      <c r="G20" s="5"/>
      <c r="H20" s="5"/>
      <c r="I20" s="5"/>
      <c r="J20" s="61">
        <f>10000+(-66996)</f>
        <v>-56996</v>
      </c>
      <c r="K20" s="61">
        <f>10000+(-66996)</f>
        <v>-56996</v>
      </c>
      <c r="L20" s="61">
        <f>10000+(-66996)</f>
        <v>-56996</v>
      </c>
      <c r="M20" s="61"/>
      <c r="N20" s="61"/>
      <c r="O20" s="61"/>
      <c r="P20" s="61">
        <f>10000+(-66996)</f>
        <v>-56996</v>
      </c>
      <c r="Q20" s="6">
        <f t="shared" si="1"/>
        <v>915000</v>
      </c>
    </row>
    <row r="21" spans="1:17" ht="47.25">
      <c r="A21" s="135" t="s">
        <v>99</v>
      </c>
      <c r="B21" s="135" t="s">
        <v>100</v>
      </c>
      <c r="C21" s="136" t="s">
        <v>101</v>
      </c>
      <c r="D21" s="131" t="s">
        <v>102</v>
      </c>
      <c r="E21" s="6">
        <f>28000+100000+5000</f>
        <v>133000</v>
      </c>
      <c r="F21" s="6">
        <f>28000+100000+5000</f>
        <v>133000</v>
      </c>
      <c r="G21" s="5"/>
      <c r="H21" s="5"/>
      <c r="I21" s="5"/>
      <c r="J21" s="61"/>
      <c r="K21" s="61"/>
      <c r="L21" s="61"/>
      <c r="M21" s="61"/>
      <c r="N21" s="61"/>
      <c r="O21" s="61"/>
      <c r="P21" s="61"/>
      <c r="Q21" s="6">
        <f t="shared" si="1"/>
        <v>133000</v>
      </c>
    </row>
    <row r="22" spans="1:17" ht="18.75">
      <c r="A22" s="135"/>
      <c r="B22" s="135"/>
      <c r="C22" s="136"/>
      <c r="D22" s="132" t="s">
        <v>37</v>
      </c>
      <c r="E22" s="6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6">
        <f t="shared" si="1"/>
        <v>0</v>
      </c>
    </row>
    <row r="23" spans="1:17" ht="18.75">
      <c r="A23" s="135"/>
      <c r="B23" s="135"/>
      <c r="C23" s="136"/>
      <c r="D23" s="132" t="s">
        <v>84</v>
      </c>
      <c r="E23" s="6">
        <f>28000+5000</f>
        <v>33000</v>
      </c>
      <c r="F23" s="6">
        <f>28000+5000</f>
        <v>33000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6">
        <f t="shared" si="1"/>
        <v>33000</v>
      </c>
    </row>
    <row r="24" spans="1:17" ht="31.5">
      <c r="A24" s="382" t="s">
        <v>258</v>
      </c>
      <c r="B24" s="382" t="s">
        <v>259</v>
      </c>
      <c r="C24" s="383" t="s">
        <v>260</v>
      </c>
      <c r="D24" s="357" t="s">
        <v>261</v>
      </c>
      <c r="E24" s="6"/>
      <c r="F24" s="6"/>
      <c r="G24" s="5"/>
      <c r="H24" s="5"/>
      <c r="I24" s="5"/>
      <c r="J24" s="6">
        <v>350000</v>
      </c>
      <c r="K24" s="6">
        <v>350000</v>
      </c>
      <c r="L24" s="6">
        <v>350000</v>
      </c>
      <c r="M24" s="5"/>
      <c r="N24" s="5"/>
      <c r="O24" s="5"/>
      <c r="P24" s="6">
        <v>350000</v>
      </c>
      <c r="Q24" s="6">
        <f t="shared" si="1"/>
        <v>350000</v>
      </c>
    </row>
    <row r="25" spans="1:17" ht="18.75">
      <c r="A25" s="17" t="s">
        <v>256</v>
      </c>
      <c r="B25" s="208">
        <v>7693</v>
      </c>
      <c r="C25" s="17" t="s">
        <v>143</v>
      </c>
      <c r="D25" s="138" t="s">
        <v>257</v>
      </c>
      <c r="E25" s="6">
        <v>62800</v>
      </c>
      <c r="F25" s="6">
        <v>62800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6">
        <f t="shared" si="1"/>
        <v>62800</v>
      </c>
    </row>
    <row r="26" spans="1:17" ht="47.25">
      <c r="A26" s="179" t="s">
        <v>178</v>
      </c>
      <c r="B26" s="172" t="s">
        <v>179</v>
      </c>
      <c r="C26" s="172" t="s">
        <v>95</v>
      </c>
      <c r="D26" s="50" t="s">
        <v>180</v>
      </c>
      <c r="E26" s="6">
        <f>E28+E29</f>
        <v>99900</v>
      </c>
      <c r="F26" s="6">
        <f>F28+F29</f>
        <v>99900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6">
        <f t="shared" si="1"/>
        <v>99900</v>
      </c>
    </row>
    <row r="27" spans="1:17" ht="18.75">
      <c r="A27" s="135"/>
      <c r="B27" s="135"/>
      <c r="C27" s="136"/>
      <c r="D27" s="51" t="s">
        <v>37</v>
      </c>
      <c r="E27" s="6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6">
        <f t="shared" si="1"/>
        <v>0</v>
      </c>
    </row>
    <row r="28" spans="1:17" ht="31.5">
      <c r="A28" s="135"/>
      <c r="B28" s="135"/>
      <c r="C28" s="136"/>
      <c r="D28" s="131" t="s">
        <v>209</v>
      </c>
      <c r="E28" s="6">
        <v>50000</v>
      </c>
      <c r="F28" s="6">
        <v>50000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6">
        <f t="shared" si="1"/>
        <v>50000</v>
      </c>
    </row>
    <row r="29" spans="1:17" ht="63">
      <c r="A29" s="135"/>
      <c r="B29" s="135"/>
      <c r="C29" s="136"/>
      <c r="D29" s="362" t="s">
        <v>212</v>
      </c>
      <c r="E29" s="6">
        <v>49900</v>
      </c>
      <c r="F29" s="6">
        <v>49900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6">
        <f t="shared" si="1"/>
        <v>49900</v>
      </c>
    </row>
    <row r="30" spans="1:17" ht="31.5">
      <c r="A30" s="15" t="s">
        <v>30</v>
      </c>
      <c r="B30" s="15"/>
      <c r="C30" s="16"/>
      <c r="D30" s="129" t="s">
        <v>31</v>
      </c>
      <c r="E30" s="6">
        <f aca="true" t="shared" si="2" ref="E30:P30">E31</f>
        <v>474600</v>
      </c>
      <c r="F30" s="6">
        <f t="shared" si="2"/>
        <v>474600</v>
      </c>
      <c r="G30" s="6">
        <f t="shared" si="2"/>
        <v>0</v>
      </c>
      <c r="H30" s="6">
        <f t="shared" si="2"/>
        <v>0</v>
      </c>
      <c r="I30" s="6">
        <f t="shared" si="2"/>
        <v>0</v>
      </c>
      <c r="J30" s="6">
        <f t="shared" si="2"/>
        <v>1728440</v>
      </c>
      <c r="K30" s="6">
        <f t="shared" si="2"/>
        <v>1728440</v>
      </c>
      <c r="L30" s="6">
        <f t="shared" si="2"/>
        <v>1698440</v>
      </c>
      <c r="M30" s="6">
        <f t="shared" si="2"/>
        <v>0</v>
      </c>
      <c r="N30" s="6">
        <f t="shared" si="2"/>
        <v>0</v>
      </c>
      <c r="O30" s="6">
        <f t="shared" si="2"/>
        <v>0</v>
      </c>
      <c r="P30" s="6">
        <f t="shared" si="2"/>
        <v>1728440</v>
      </c>
      <c r="Q30" s="6">
        <f t="shared" si="1"/>
        <v>2203040</v>
      </c>
    </row>
    <row r="31" spans="1:17" ht="31.5">
      <c r="A31" s="17" t="s">
        <v>32</v>
      </c>
      <c r="B31" s="17"/>
      <c r="C31" s="18"/>
      <c r="D31" s="131" t="s">
        <v>33</v>
      </c>
      <c r="E31" s="6">
        <f>E32+E36+E37+E38+E42+E35</f>
        <v>474600</v>
      </c>
      <c r="F31" s="6">
        <f>F32+F36+F37+F38+F42+F35</f>
        <v>474600</v>
      </c>
      <c r="G31" s="6">
        <f>G32+G36+G37+G38+G42</f>
        <v>0</v>
      </c>
      <c r="H31" s="6">
        <f>H32+H36+H37+H38+H42</f>
        <v>0</v>
      </c>
      <c r="I31" s="6">
        <f>I32+I36+I37+I38+I42</f>
        <v>0</v>
      </c>
      <c r="J31" s="6">
        <f>J32+J35+J36+J37+J38+J42</f>
        <v>1728440</v>
      </c>
      <c r="K31" s="6">
        <f>K32+K35+K36+K37+K38+K42</f>
        <v>1728440</v>
      </c>
      <c r="L31" s="6">
        <f>L32+L35+L36+L37+L38+L42</f>
        <v>1698440</v>
      </c>
      <c r="M31" s="6">
        <f>M32+M36+M37+M38+M42+M35</f>
        <v>0</v>
      </c>
      <c r="N31" s="6">
        <f>N32+N36+N37+N38+N42+N35</f>
        <v>0</v>
      </c>
      <c r="O31" s="6">
        <f>O32+O36+O37+O38+O42+O35</f>
        <v>0</v>
      </c>
      <c r="P31" s="6">
        <f>P32+P36+P37+P38+P42+P35</f>
        <v>1728440</v>
      </c>
      <c r="Q31" s="6">
        <f aca="true" t="shared" si="3" ref="Q31:Q72">E31+J31</f>
        <v>2203040</v>
      </c>
    </row>
    <row r="32" spans="1:17" ht="47.25">
      <c r="A32" s="36" t="s">
        <v>34</v>
      </c>
      <c r="B32" s="37">
        <v>1020</v>
      </c>
      <c r="C32" s="36" t="s">
        <v>35</v>
      </c>
      <c r="D32" s="50" t="s">
        <v>36</v>
      </c>
      <c r="E32" s="364">
        <f>E34+237000</f>
        <v>301600</v>
      </c>
      <c r="F32" s="364">
        <f>F34+237000</f>
        <v>301600</v>
      </c>
      <c r="G32" s="6">
        <f aca="true" t="shared" si="4" ref="G32:N32">G33</f>
        <v>0</v>
      </c>
      <c r="H32" s="6">
        <f t="shared" si="4"/>
        <v>0</v>
      </c>
      <c r="I32" s="6">
        <f t="shared" si="4"/>
        <v>0</v>
      </c>
      <c r="J32" s="6">
        <f>190000+J34</f>
        <v>220000</v>
      </c>
      <c r="K32" s="6">
        <f>190000+K34</f>
        <v>220000</v>
      </c>
      <c r="L32" s="6">
        <f>190000+L34</f>
        <v>190000</v>
      </c>
      <c r="M32" s="6">
        <f t="shared" si="4"/>
        <v>0</v>
      </c>
      <c r="N32" s="6">
        <f t="shared" si="4"/>
        <v>0</v>
      </c>
      <c r="O32" s="6">
        <f>O33</f>
        <v>0</v>
      </c>
      <c r="P32" s="6">
        <f>190000+P34</f>
        <v>220000</v>
      </c>
      <c r="Q32" s="6">
        <f t="shared" si="3"/>
        <v>521600</v>
      </c>
    </row>
    <row r="33" spans="1:17" ht="18.75">
      <c r="A33" s="36"/>
      <c r="B33" s="37"/>
      <c r="C33" s="36"/>
      <c r="D33" s="132" t="s">
        <v>37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f t="shared" si="3"/>
        <v>0</v>
      </c>
    </row>
    <row r="34" spans="1:17" ht="18.75">
      <c r="A34" s="17"/>
      <c r="B34" s="17"/>
      <c r="C34" s="18"/>
      <c r="D34" s="132" t="s">
        <v>84</v>
      </c>
      <c r="E34" s="6">
        <f>(-5000)+1000+10000+58600</f>
        <v>64600</v>
      </c>
      <c r="F34" s="6">
        <f>(-5000)+1000+10000+58600</f>
        <v>64600</v>
      </c>
      <c r="G34" s="6"/>
      <c r="H34" s="6"/>
      <c r="I34" s="6"/>
      <c r="J34" s="6">
        <v>30000</v>
      </c>
      <c r="K34" s="6">
        <v>30000</v>
      </c>
      <c r="L34" s="6"/>
      <c r="M34" s="6"/>
      <c r="N34" s="6"/>
      <c r="O34" s="6"/>
      <c r="P34" s="6">
        <v>30000</v>
      </c>
      <c r="Q34" s="6">
        <f t="shared" si="3"/>
        <v>94600</v>
      </c>
    </row>
    <row r="35" spans="1:17" ht="31.5">
      <c r="A35" s="17" t="s">
        <v>231</v>
      </c>
      <c r="B35" s="208">
        <v>1090</v>
      </c>
      <c r="C35" s="17" t="s">
        <v>232</v>
      </c>
      <c r="D35" s="50" t="s">
        <v>233</v>
      </c>
      <c r="E35" s="6">
        <v>-15000</v>
      </c>
      <c r="F35" s="6">
        <v>-15000</v>
      </c>
      <c r="G35" s="6"/>
      <c r="H35" s="6"/>
      <c r="I35" s="6"/>
      <c r="J35" s="6">
        <v>15000</v>
      </c>
      <c r="K35" s="6">
        <v>15000</v>
      </c>
      <c r="L35" s="6">
        <v>15000</v>
      </c>
      <c r="M35" s="6"/>
      <c r="N35" s="6"/>
      <c r="O35" s="6"/>
      <c r="P35" s="6">
        <v>15000</v>
      </c>
      <c r="Q35" s="6">
        <f t="shared" si="3"/>
        <v>0</v>
      </c>
    </row>
    <row r="36" spans="1:17" ht="18.75">
      <c r="A36" s="17" t="s">
        <v>215</v>
      </c>
      <c r="B36" s="208">
        <v>1161</v>
      </c>
      <c r="C36" s="17" t="s">
        <v>136</v>
      </c>
      <c r="D36" s="50" t="s">
        <v>216</v>
      </c>
      <c r="E36" s="6">
        <v>5000</v>
      </c>
      <c r="F36" s="6">
        <v>5000</v>
      </c>
      <c r="G36" s="6"/>
      <c r="H36" s="6"/>
      <c r="I36" s="6"/>
      <c r="J36" s="6">
        <v>15000</v>
      </c>
      <c r="K36" s="6">
        <v>15000</v>
      </c>
      <c r="L36" s="6">
        <v>15000</v>
      </c>
      <c r="M36" s="6"/>
      <c r="N36" s="6"/>
      <c r="O36" s="6"/>
      <c r="P36" s="6">
        <v>15000</v>
      </c>
      <c r="Q36" s="6">
        <f t="shared" si="3"/>
        <v>20000</v>
      </c>
    </row>
    <row r="37" spans="1:17" ht="18.75">
      <c r="A37" s="17" t="s">
        <v>158</v>
      </c>
      <c r="B37" s="208">
        <v>1162</v>
      </c>
      <c r="C37" s="17" t="s">
        <v>136</v>
      </c>
      <c r="D37" s="50" t="s">
        <v>159</v>
      </c>
      <c r="E37" s="6">
        <v>183000</v>
      </c>
      <c r="F37" s="6">
        <v>183000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>
        <f t="shared" si="3"/>
        <v>183000</v>
      </c>
    </row>
    <row r="38" spans="1:17" ht="31.5">
      <c r="A38" s="36" t="s">
        <v>134</v>
      </c>
      <c r="B38" s="37">
        <v>1180</v>
      </c>
      <c r="C38" s="36" t="s">
        <v>136</v>
      </c>
      <c r="D38" s="50" t="s">
        <v>135</v>
      </c>
      <c r="E38" s="6"/>
      <c r="F38" s="6"/>
      <c r="G38" s="6"/>
      <c r="H38" s="6"/>
      <c r="I38" s="6"/>
      <c r="J38" s="6">
        <f>J40+J41</f>
        <v>1609377</v>
      </c>
      <c r="K38" s="6">
        <f>K40+K41</f>
        <v>1609377</v>
      </c>
      <c r="L38" s="6">
        <f>L40+L41</f>
        <v>1609377</v>
      </c>
      <c r="M38" s="6"/>
      <c r="N38" s="6"/>
      <c r="O38" s="6"/>
      <c r="P38" s="6">
        <f>P40+P41</f>
        <v>1609377</v>
      </c>
      <c r="Q38" s="6">
        <f t="shared" si="3"/>
        <v>1609377</v>
      </c>
    </row>
    <row r="39" spans="1:17" ht="18.75">
      <c r="A39" s="17"/>
      <c r="B39" s="17"/>
      <c r="C39" s="18"/>
      <c r="D39" s="51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f t="shared" si="3"/>
        <v>0</v>
      </c>
    </row>
    <row r="40" spans="1:17" ht="18.75">
      <c r="A40" s="17"/>
      <c r="B40" s="17"/>
      <c r="C40" s="18"/>
      <c r="D40" s="51" t="s">
        <v>137</v>
      </c>
      <c r="E40" s="6"/>
      <c r="F40" s="6"/>
      <c r="G40" s="6"/>
      <c r="H40" s="6"/>
      <c r="I40" s="6"/>
      <c r="J40" s="6">
        <v>1448440</v>
      </c>
      <c r="K40" s="6">
        <v>1448440</v>
      </c>
      <c r="L40" s="6">
        <v>1448440</v>
      </c>
      <c r="M40" s="6"/>
      <c r="N40" s="6"/>
      <c r="O40" s="6"/>
      <c r="P40" s="6">
        <v>1448440</v>
      </c>
      <c r="Q40" s="6">
        <f t="shared" si="3"/>
        <v>1448440</v>
      </c>
    </row>
    <row r="41" spans="1:17" ht="18.75">
      <c r="A41" s="17"/>
      <c r="B41" s="17"/>
      <c r="C41" s="18"/>
      <c r="D41" s="51" t="s">
        <v>140</v>
      </c>
      <c r="E41" s="6"/>
      <c r="F41" s="6"/>
      <c r="G41" s="6"/>
      <c r="H41" s="6"/>
      <c r="I41" s="6"/>
      <c r="J41" s="6">
        <v>160937</v>
      </c>
      <c r="K41" s="6">
        <v>160937</v>
      </c>
      <c r="L41" s="6">
        <v>160937</v>
      </c>
      <c r="M41" s="6"/>
      <c r="N41" s="6"/>
      <c r="O41" s="6"/>
      <c r="P41" s="6">
        <v>160937</v>
      </c>
      <c r="Q41" s="6">
        <f t="shared" si="3"/>
        <v>160937</v>
      </c>
    </row>
    <row r="42" spans="1:17" ht="47.25">
      <c r="A42" s="152" t="s">
        <v>141</v>
      </c>
      <c r="B42" s="153" t="s">
        <v>142</v>
      </c>
      <c r="C42" s="17" t="s">
        <v>143</v>
      </c>
      <c r="D42" s="154" t="s">
        <v>144</v>
      </c>
      <c r="E42" s="6"/>
      <c r="F42" s="6"/>
      <c r="G42" s="6"/>
      <c r="H42" s="6"/>
      <c r="I42" s="6"/>
      <c r="J42" s="364">
        <f>J44+30000</f>
        <v>-130937</v>
      </c>
      <c r="K42" s="364">
        <f>K44+30000</f>
        <v>-130937</v>
      </c>
      <c r="L42" s="364">
        <f>L44+30000</f>
        <v>-130937</v>
      </c>
      <c r="M42" s="364"/>
      <c r="N42" s="364"/>
      <c r="O42" s="364"/>
      <c r="P42" s="364">
        <f>P44+30000</f>
        <v>-130937</v>
      </c>
      <c r="Q42" s="364">
        <f t="shared" si="3"/>
        <v>-130937</v>
      </c>
    </row>
    <row r="43" spans="1:17" ht="18.75">
      <c r="A43" s="17"/>
      <c r="B43" s="17"/>
      <c r="C43" s="18"/>
      <c r="D43" s="51" t="s">
        <v>37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>
        <f t="shared" si="3"/>
        <v>0</v>
      </c>
    </row>
    <row r="44" spans="1:17" ht="18.75">
      <c r="A44" s="17"/>
      <c r="B44" s="17"/>
      <c r="C44" s="18"/>
      <c r="D44" s="51" t="s">
        <v>140</v>
      </c>
      <c r="E44" s="6"/>
      <c r="F44" s="6"/>
      <c r="G44" s="6"/>
      <c r="H44" s="6"/>
      <c r="I44" s="6"/>
      <c r="J44" s="6">
        <v>-160937</v>
      </c>
      <c r="K44" s="6">
        <v>-160937</v>
      </c>
      <c r="L44" s="6">
        <v>-160937</v>
      </c>
      <c r="M44" s="6"/>
      <c r="N44" s="6"/>
      <c r="O44" s="6"/>
      <c r="P44" s="6">
        <v>-160937</v>
      </c>
      <c r="Q44" s="6">
        <f t="shared" si="3"/>
        <v>-160937</v>
      </c>
    </row>
    <row r="45" spans="1:17" ht="31.5">
      <c r="A45" s="144" t="s">
        <v>111</v>
      </c>
      <c r="B45" s="144"/>
      <c r="C45" s="145"/>
      <c r="D45" s="146" t="s">
        <v>112</v>
      </c>
      <c r="E45" s="6">
        <f>E46</f>
        <v>80000</v>
      </c>
      <c r="F45" s="6">
        <f>F46</f>
        <v>80000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>
        <f t="shared" si="3"/>
        <v>80000</v>
      </c>
    </row>
    <row r="46" spans="1:17" ht="31.5">
      <c r="A46" s="144" t="s">
        <v>113</v>
      </c>
      <c r="B46" s="147"/>
      <c r="C46" s="148"/>
      <c r="D46" s="50" t="s">
        <v>114</v>
      </c>
      <c r="E46" s="6">
        <f>E47+E50+E53+E54</f>
        <v>80000</v>
      </c>
      <c r="F46" s="6">
        <f>F47+F50+F53+F54</f>
        <v>80000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f t="shared" si="3"/>
        <v>80000</v>
      </c>
    </row>
    <row r="47" spans="1:17" ht="31.5">
      <c r="A47" s="36" t="s">
        <v>115</v>
      </c>
      <c r="B47" s="149" t="s">
        <v>116</v>
      </c>
      <c r="C47" s="36" t="s">
        <v>117</v>
      </c>
      <c r="D47" s="141" t="s">
        <v>118</v>
      </c>
      <c r="E47" s="6">
        <f>E49+83000</f>
        <v>103000</v>
      </c>
      <c r="F47" s="6">
        <f>F49+83000</f>
        <v>103000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f t="shared" si="3"/>
        <v>103000</v>
      </c>
    </row>
    <row r="48" spans="1:17" ht="18.75">
      <c r="A48" s="17"/>
      <c r="B48" s="17"/>
      <c r="C48" s="18"/>
      <c r="D48" s="132" t="s">
        <v>37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f t="shared" si="3"/>
        <v>0</v>
      </c>
    </row>
    <row r="49" spans="1:17" ht="18.75">
      <c r="A49" s="17"/>
      <c r="B49" s="17"/>
      <c r="C49" s="18"/>
      <c r="D49" s="132" t="s">
        <v>84</v>
      </c>
      <c r="E49" s="6">
        <f>10000+10000</f>
        <v>20000</v>
      </c>
      <c r="F49" s="6">
        <f>10000+10000</f>
        <v>20000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f t="shared" si="3"/>
        <v>20000</v>
      </c>
    </row>
    <row r="50" spans="1:17" ht="31.5">
      <c r="A50" s="17" t="s">
        <v>129</v>
      </c>
      <c r="B50" s="17" t="s">
        <v>130</v>
      </c>
      <c r="C50" s="18" t="s">
        <v>117</v>
      </c>
      <c r="D50" s="50" t="s">
        <v>131</v>
      </c>
      <c r="E50" s="6">
        <f>E52+50000</f>
        <v>60000</v>
      </c>
      <c r="F50" s="6">
        <f>F52+50000</f>
        <v>60000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f t="shared" si="3"/>
        <v>60000</v>
      </c>
    </row>
    <row r="51" spans="1:17" ht="18.75">
      <c r="A51" s="17"/>
      <c r="B51" s="17"/>
      <c r="C51" s="18"/>
      <c r="D51" s="132" t="s">
        <v>37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f t="shared" si="3"/>
        <v>0</v>
      </c>
    </row>
    <row r="52" spans="1:17" ht="18.75">
      <c r="A52" s="17"/>
      <c r="B52" s="17"/>
      <c r="C52" s="18"/>
      <c r="D52" s="132" t="s">
        <v>84</v>
      </c>
      <c r="E52" s="6">
        <v>10000</v>
      </c>
      <c r="F52" s="6">
        <v>10000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>
        <f t="shared" si="3"/>
        <v>10000</v>
      </c>
    </row>
    <row r="53" spans="1:17" ht="63">
      <c r="A53" s="135" t="s">
        <v>219</v>
      </c>
      <c r="B53" s="209">
        <v>3140</v>
      </c>
      <c r="C53" s="210" t="s">
        <v>220</v>
      </c>
      <c r="D53" s="362" t="s">
        <v>221</v>
      </c>
      <c r="E53" s="6">
        <v>-148000</v>
      </c>
      <c r="F53" s="6">
        <v>-148000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f t="shared" si="3"/>
        <v>-148000</v>
      </c>
    </row>
    <row r="54" spans="1:17" ht="31.5">
      <c r="A54" s="17" t="s">
        <v>222</v>
      </c>
      <c r="B54" s="208">
        <v>3242</v>
      </c>
      <c r="C54" s="208">
        <v>1090</v>
      </c>
      <c r="D54" s="50" t="s">
        <v>223</v>
      </c>
      <c r="E54" s="6">
        <v>65000</v>
      </c>
      <c r="F54" s="6">
        <v>65000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f t="shared" si="3"/>
        <v>65000</v>
      </c>
    </row>
    <row r="55" spans="1:17" ht="31.5">
      <c r="A55" s="166" t="s">
        <v>238</v>
      </c>
      <c r="B55" s="166"/>
      <c r="C55" s="376"/>
      <c r="D55" s="146" t="s">
        <v>239</v>
      </c>
      <c r="E55" s="6">
        <f>E56</f>
        <v>84813</v>
      </c>
      <c r="F55" s="6">
        <f>F56</f>
        <v>84813</v>
      </c>
      <c r="G55" s="6">
        <f>G56</f>
        <v>-30000</v>
      </c>
      <c r="H55" s="6"/>
      <c r="I55" s="6"/>
      <c r="J55" s="6">
        <f>J56</f>
        <v>54487</v>
      </c>
      <c r="K55" s="6">
        <f>K56</f>
        <v>54487</v>
      </c>
      <c r="L55" s="6">
        <f>L56</f>
        <v>54487</v>
      </c>
      <c r="M55" s="6"/>
      <c r="N55" s="6"/>
      <c r="O55" s="6"/>
      <c r="P55" s="6">
        <f>P56</f>
        <v>54487</v>
      </c>
      <c r="Q55" s="6">
        <f t="shared" si="3"/>
        <v>139300</v>
      </c>
    </row>
    <row r="56" spans="1:17" ht="31.5">
      <c r="A56" s="172" t="s">
        <v>240</v>
      </c>
      <c r="B56" s="172"/>
      <c r="C56" s="377"/>
      <c r="D56" s="50" t="s">
        <v>241</v>
      </c>
      <c r="E56" s="6">
        <f>E57+E58+E59+E62</f>
        <v>84813</v>
      </c>
      <c r="F56" s="6">
        <f>F57+F58+F59+F62</f>
        <v>84813</v>
      </c>
      <c r="G56" s="6">
        <f>G57+G58+G59+G62</f>
        <v>-30000</v>
      </c>
      <c r="H56" s="6"/>
      <c r="I56" s="6"/>
      <c r="J56" s="6">
        <f>J57+J58+J59+J62</f>
        <v>54487</v>
      </c>
      <c r="K56" s="6">
        <f>K57+K58+K59+K62</f>
        <v>54487</v>
      </c>
      <c r="L56" s="6">
        <f>L57+L58+L59+L62</f>
        <v>54487</v>
      </c>
      <c r="M56" s="6"/>
      <c r="N56" s="6"/>
      <c r="O56" s="6"/>
      <c r="P56" s="6">
        <f>P57+P58+P59+P62</f>
        <v>54487</v>
      </c>
      <c r="Q56" s="6">
        <f t="shared" si="3"/>
        <v>139300</v>
      </c>
    </row>
    <row r="57" spans="1:17" ht="31.5">
      <c r="A57" s="17" t="s">
        <v>242</v>
      </c>
      <c r="B57" s="208">
        <v>4060</v>
      </c>
      <c r="C57" s="17" t="s">
        <v>243</v>
      </c>
      <c r="D57" s="50" t="s">
        <v>244</v>
      </c>
      <c r="E57" s="6">
        <v>-54487</v>
      </c>
      <c r="F57" s="6">
        <v>-54487</v>
      </c>
      <c r="G57" s="6"/>
      <c r="H57" s="6"/>
      <c r="I57" s="6"/>
      <c r="J57" s="6">
        <v>54487</v>
      </c>
      <c r="K57" s="6">
        <v>54487</v>
      </c>
      <c r="L57" s="6">
        <v>54487</v>
      </c>
      <c r="M57" s="6"/>
      <c r="N57" s="6"/>
      <c r="O57" s="6"/>
      <c r="P57" s="6">
        <v>54487</v>
      </c>
      <c r="Q57" s="6">
        <f t="shared" si="3"/>
        <v>0</v>
      </c>
    </row>
    <row r="58" spans="1:17" ht="31.5">
      <c r="A58" s="17" t="s">
        <v>245</v>
      </c>
      <c r="B58" s="208">
        <v>5011</v>
      </c>
      <c r="C58" s="17" t="s">
        <v>246</v>
      </c>
      <c r="D58" s="50" t="s">
        <v>247</v>
      </c>
      <c r="E58" s="6">
        <v>-20000</v>
      </c>
      <c r="F58" s="6">
        <v>-20000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>
        <f t="shared" si="3"/>
        <v>-20000</v>
      </c>
    </row>
    <row r="59" spans="1:17" ht="31.5">
      <c r="A59" s="17" t="s">
        <v>248</v>
      </c>
      <c r="B59" s="9">
        <v>5031</v>
      </c>
      <c r="C59" s="17" t="s">
        <v>246</v>
      </c>
      <c r="D59" s="357" t="s">
        <v>249</v>
      </c>
      <c r="E59" s="6">
        <f>20000+100000+20000</f>
        <v>140000</v>
      </c>
      <c r="F59" s="6">
        <f>20000+100000+20000</f>
        <v>140000</v>
      </c>
      <c r="G59" s="6">
        <v>-30000</v>
      </c>
      <c r="H59" s="6"/>
      <c r="I59" s="6"/>
      <c r="J59" s="6"/>
      <c r="K59" s="6"/>
      <c r="L59" s="6"/>
      <c r="M59" s="6"/>
      <c r="N59" s="6"/>
      <c r="O59" s="6"/>
      <c r="P59" s="6"/>
      <c r="Q59" s="6">
        <f t="shared" si="3"/>
        <v>140000</v>
      </c>
    </row>
    <row r="60" spans="1:17" ht="18.75">
      <c r="A60" s="17"/>
      <c r="B60" s="9"/>
      <c r="C60" s="17"/>
      <c r="D60" s="132" t="s">
        <v>37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>
        <f t="shared" si="3"/>
        <v>0</v>
      </c>
    </row>
    <row r="61" spans="1:17" ht="18.75">
      <c r="A61" s="17"/>
      <c r="B61" s="9"/>
      <c r="C61" s="17"/>
      <c r="D61" s="132" t="s">
        <v>84</v>
      </c>
      <c r="E61" s="6">
        <v>20000</v>
      </c>
      <c r="F61" s="6">
        <v>20000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f t="shared" si="3"/>
        <v>20000</v>
      </c>
    </row>
    <row r="62" spans="1:17" ht="31.5">
      <c r="A62" s="17" t="s">
        <v>250</v>
      </c>
      <c r="B62" s="9">
        <v>5062</v>
      </c>
      <c r="C62" s="17" t="s">
        <v>246</v>
      </c>
      <c r="D62" s="357" t="s">
        <v>251</v>
      </c>
      <c r="E62" s="6">
        <v>19300</v>
      </c>
      <c r="F62" s="6">
        <v>19300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>
        <f t="shared" si="3"/>
        <v>19300</v>
      </c>
    </row>
    <row r="63" spans="1:17" ht="31.5">
      <c r="A63" s="128">
        <v>3700000</v>
      </c>
      <c r="B63" s="9"/>
      <c r="C63" s="8"/>
      <c r="D63" s="129" t="s">
        <v>93</v>
      </c>
      <c r="E63" s="6">
        <f>E64</f>
        <v>233500</v>
      </c>
      <c r="F63" s="6">
        <f>F64</f>
        <v>233500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>
        <f t="shared" si="3"/>
        <v>233500</v>
      </c>
    </row>
    <row r="64" spans="1:17" ht="31.5">
      <c r="A64" s="128">
        <v>3710000</v>
      </c>
      <c r="B64" s="9"/>
      <c r="C64" s="8"/>
      <c r="D64" s="130" t="s">
        <v>94</v>
      </c>
      <c r="E64" s="6">
        <f>E66+E69+E65</f>
        <v>233500</v>
      </c>
      <c r="F64" s="6">
        <f>F66+F69+F65</f>
        <v>233500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>
        <f t="shared" si="3"/>
        <v>233500</v>
      </c>
    </row>
    <row r="65" spans="1:17" ht="18.75">
      <c r="A65" s="9">
        <v>3719150</v>
      </c>
      <c r="B65" s="9">
        <v>9150</v>
      </c>
      <c r="C65" s="8" t="s">
        <v>95</v>
      </c>
      <c r="D65" s="131" t="s">
        <v>208</v>
      </c>
      <c r="E65" s="6">
        <v>233500</v>
      </c>
      <c r="F65" s="6">
        <v>233500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>
        <f t="shared" si="3"/>
        <v>233500</v>
      </c>
    </row>
    <row r="66" spans="1:17" ht="47.25">
      <c r="A66" s="9">
        <v>3719330</v>
      </c>
      <c r="B66" s="9">
        <v>9330</v>
      </c>
      <c r="C66" s="8" t="s">
        <v>95</v>
      </c>
      <c r="D66" s="131" t="s">
        <v>92</v>
      </c>
      <c r="E66" s="6">
        <v>-2307</v>
      </c>
      <c r="F66" s="6">
        <v>-2307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>
        <f t="shared" si="3"/>
        <v>-2307</v>
      </c>
    </row>
    <row r="67" spans="1:17" ht="18.75">
      <c r="A67" s="17"/>
      <c r="B67" s="17"/>
      <c r="C67" s="18"/>
      <c r="D67" s="132" t="s">
        <v>37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>
        <f t="shared" si="3"/>
        <v>0</v>
      </c>
    </row>
    <row r="68" spans="1:17" ht="31.5">
      <c r="A68" s="17"/>
      <c r="B68" s="17"/>
      <c r="C68" s="18"/>
      <c r="D68" s="132" t="s">
        <v>96</v>
      </c>
      <c r="E68" s="6">
        <v>-2307</v>
      </c>
      <c r="F68" s="6">
        <v>-2307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>
        <f t="shared" si="3"/>
        <v>-2307</v>
      </c>
    </row>
    <row r="69" spans="1:17" ht="63">
      <c r="A69" s="9">
        <v>3719380</v>
      </c>
      <c r="B69" s="9">
        <v>9380</v>
      </c>
      <c r="C69" s="8" t="s">
        <v>95</v>
      </c>
      <c r="D69" s="50" t="s">
        <v>91</v>
      </c>
      <c r="E69" s="6">
        <v>2307</v>
      </c>
      <c r="F69" s="6">
        <v>2307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>
        <f t="shared" si="3"/>
        <v>2307</v>
      </c>
    </row>
    <row r="70" spans="1:17" ht="18.75">
      <c r="A70" s="17"/>
      <c r="B70" s="17"/>
      <c r="C70" s="18"/>
      <c r="D70" s="132" t="s">
        <v>37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>
        <f t="shared" si="3"/>
        <v>0</v>
      </c>
    </row>
    <row r="71" spans="1:17" ht="47.25">
      <c r="A71" s="17"/>
      <c r="B71" s="17"/>
      <c r="C71" s="18"/>
      <c r="D71" s="132" t="s">
        <v>97</v>
      </c>
      <c r="E71" s="6">
        <v>2307</v>
      </c>
      <c r="F71" s="6">
        <v>2307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>
        <f t="shared" si="3"/>
        <v>2307</v>
      </c>
    </row>
    <row r="72" spans="1:17" ht="18.75">
      <c r="A72" s="9"/>
      <c r="B72" s="9"/>
      <c r="C72" s="8"/>
      <c r="D72" s="14" t="s">
        <v>6</v>
      </c>
      <c r="E72" s="10">
        <f>E18+E30+E45+E55+E63</f>
        <v>2140609</v>
      </c>
      <c r="F72" s="10">
        <f aca="true" t="shared" si="5" ref="F72:P72">F18+F30+F45+F55+F63</f>
        <v>2140609</v>
      </c>
      <c r="G72" s="10">
        <f t="shared" si="5"/>
        <v>-30000</v>
      </c>
      <c r="H72" s="10">
        <f t="shared" si="5"/>
        <v>0</v>
      </c>
      <c r="I72" s="10">
        <f t="shared" si="5"/>
        <v>0</v>
      </c>
      <c r="J72" s="10">
        <f t="shared" si="5"/>
        <v>2075931</v>
      </c>
      <c r="K72" s="10">
        <f t="shared" si="5"/>
        <v>2075931</v>
      </c>
      <c r="L72" s="10">
        <f t="shared" si="5"/>
        <v>2045931</v>
      </c>
      <c r="M72" s="10">
        <f t="shared" si="5"/>
        <v>0</v>
      </c>
      <c r="N72" s="10">
        <f t="shared" si="5"/>
        <v>0</v>
      </c>
      <c r="O72" s="10">
        <f t="shared" si="5"/>
        <v>0</v>
      </c>
      <c r="P72" s="10">
        <f t="shared" si="5"/>
        <v>2075931</v>
      </c>
      <c r="Q72" s="6">
        <f t="shared" si="3"/>
        <v>4216540</v>
      </c>
    </row>
    <row r="73" spans="8:9" ht="18.75">
      <c r="H73" s="110"/>
      <c r="I73" s="110"/>
    </row>
    <row r="74" spans="5:17" ht="18.75">
      <c r="E74" s="65"/>
      <c r="F74" s="65"/>
      <c r="G74" s="65"/>
      <c r="H74" s="65"/>
      <c r="I74" s="65"/>
      <c r="J74" s="65"/>
      <c r="K74" s="65"/>
      <c r="L74" s="112"/>
      <c r="M74" s="65"/>
      <c r="N74" s="65"/>
      <c r="O74" s="65"/>
      <c r="P74" s="65"/>
      <c r="Q74" s="111"/>
    </row>
    <row r="75" spans="5:17" ht="18.75"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111"/>
    </row>
    <row r="76" spans="5:17" ht="18.75">
      <c r="E76" s="65"/>
      <c r="F76" s="65"/>
      <c r="G76" s="65"/>
      <c r="H76" s="112"/>
      <c r="I76" s="65"/>
      <c r="J76" s="65"/>
      <c r="K76" s="65"/>
      <c r="L76" s="65"/>
      <c r="M76" s="65"/>
      <c r="N76" s="65"/>
      <c r="O76" s="65"/>
      <c r="P76" s="112"/>
      <c r="Q76" s="112"/>
    </row>
    <row r="77" spans="8:12" ht="18.75">
      <c r="H77" s="384"/>
      <c r="L77" s="384"/>
    </row>
  </sheetData>
  <mergeCells count="20">
    <mergeCell ref="O2:Q2"/>
    <mergeCell ref="A5:Q5"/>
    <mergeCell ref="A6:Q6"/>
    <mergeCell ref="A13:A16"/>
    <mergeCell ref="B13:B16"/>
    <mergeCell ref="C13:C16"/>
    <mergeCell ref="D13:D16"/>
    <mergeCell ref="E13:I14"/>
    <mergeCell ref="J13:P14"/>
    <mergeCell ref="Q13:Q16"/>
    <mergeCell ref="E15:E16"/>
    <mergeCell ref="F15:F16"/>
    <mergeCell ref="G15:H15"/>
    <mergeCell ref="I15:I16"/>
    <mergeCell ref="N15:O15"/>
    <mergeCell ref="P15:P16"/>
    <mergeCell ref="J15:J16"/>
    <mergeCell ref="K15:K16"/>
    <mergeCell ref="L15:L16"/>
    <mergeCell ref="M15:M16"/>
  </mergeCells>
  <printOptions/>
  <pageMargins left="0.64" right="0.2" top="0.17" bottom="0.16" header="0.17" footer="0.16"/>
  <pageSetup fitToHeight="2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L19">
      <selection activeCell="O47" sqref="O47"/>
    </sheetView>
  </sheetViews>
  <sheetFormatPr defaultColWidth="9.00390625" defaultRowHeight="12.75"/>
  <cols>
    <col min="1" max="1" width="17.25390625" style="21" customWidth="1"/>
    <col min="2" max="2" width="42.375" style="21" customWidth="1"/>
    <col min="3" max="3" width="16.125" style="21" hidden="1" customWidth="1"/>
    <col min="4" max="4" width="0" style="21" hidden="1" customWidth="1"/>
    <col min="5" max="5" width="19.625" style="21" customWidth="1"/>
    <col min="6" max="8" width="24.375" style="21" customWidth="1"/>
    <col min="9" max="9" width="21.375" style="21" customWidth="1"/>
    <col min="10" max="11" width="19.625" style="21" customWidth="1"/>
    <col min="12" max="12" width="25.25390625" style="21" customWidth="1"/>
    <col min="13" max="13" width="31.00390625" style="21" customWidth="1"/>
    <col min="14" max="14" width="0" style="21" hidden="1" customWidth="1"/>
    <col min="15" max="15" width="14.125" style="21" customWidth="1"/>
    <col min="16" max="16" width="25.125" style="21" customWidth="1"/>
    <col min="17" max="17" width="14.125" style="21" customWidth="1"/>
    <col min="18" max="18" width="16.75390625" style="21" customWidth="1"/>
    <col min="19" max="19" width="16.25390625" style="21" hidden="1" customWidth="1"/>
    <col min="20" max="20" width="29.75390625" style="21" customWidth="1"/>
    <col min="21" max="21" width="20.25390625" style="21" customWidth="1"/>
    <col min="22" max="22" width="18.875" style="21" customWidth="1"/>
    <col min="23" max="23" width="17.00390625" style="21" customWidth="1"/>
    <col min="24" max="16384" width="9.125" style="21" customWidth="1"/>
  </cols>
  <sheetData>
    <row r="1" spans="21:23" ht="18.75">
      <c r="U1" s="1" t="s">
        <v>22</v>
      </c>
      <c r="V1" s="1"/>
      <c r="W1" s="1"/>
    </row>
    <row r="2" spans="21:23" ht="69.75" customHeight="1">
      <c r="U2" s="408" t="s">
        <v>268</v>
      </c>
      <c r="V2" s="408"/>
      <c r="W2" s="408"/>
    </row>
    <row r="3" spans="1:23" ht="48.75" customHeight="1">
      <c r="A3" s="65"/>
      <c r="U3" s="66"/>
      <c r="V3" s="66"/>
      <c r="W3" s="66"/>
    </row>
    <row r="4" spans="1:23" ht="15" customHeight="1">
      <c r="A4" s="30"/>
      <c r="U4" s="66"/>
      <c r="V4" s="66"/>
      <c r="W4" s="66"/>
    </row>
    <row r="5" spans="1:23" ht="63" customHeight="1">
      <c r="A5" s="397" t="s">
        <v>86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</row>
    <row r="6" ht="15.75">
      <c r="A6" s="12">
        <v>11315200000</v>
      </c>
    </row>
    <row r="7" ht="15.75">
      <c r="A7" s="7" t="s">
        <v>0</v>
      </c>
    </row>
    <row r="9" ht="15.75">
      <c r="W9" s="13" t="s">
        <v>8</v>
      </c>
    </row>
    <row r="10" spans="1:23" ht="110.25" customHeight="1">
      <c r="A10" s="399" t="s">
        <v>39</v>
      </c>
      <c r="B10" s="403" t="s">
        <v>45</v>
      </c>
      <c r="C10" s="69" t="s">
        <v>46</v>
      </c>
      <c r="D10" s="70"/>
      <c r="E10" s="403" t="s">
        <v>46</v>
      </c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394" t="s">
        <v>47</v>
      </c>
      <c r="S10" s="435"/>
      <c r="T10" s="394"/>
      <c r="U10" s="394"/>
      <c r="V10" s="394"/>
      <c r="W10" s="436"/>
    </row>
    <row r="11" spans="1:23" ht="78.75" customHeight="1">
      <c r="A11" s="400"/>
      <c r="B11" s="403"/>
      <c r="C11" s="68" t="s">
        <v>48</v>
      </c>
      <c r="D11" s="72"/>
      <c r="E11" s="73" t="s">
        <v>48</v>
      </c>
      <c r="F11" s="404" t="s">
        <v>124</v>
      </c>
      <c r="G11" s="407"/>
      <c r="H11" s="407"/>
      <c r="I11" s="407"/>
      <c r="J11" s="405"/>
      <c r="K11" s="404" t="s">
        <v>125</v>
      </c>
      <c r="L11" s="405"/>
      <c r="M11" s="85" t="s">
        <v>126</v>
      </c>
      <c r="N11" s="72"/>
      <c r="O11" s="403" t="s">
        <v>11</v>
      </c>
      <c r="P11" s="68" t="s">
        <v>49</v>
      </c>
      <c r="Q11" s="403" t="s">
        <v>11</v>
      </c>
      <c r="R11" s="406" t="s">
        <v>48</v>
      </c>
      <c r="S11" s="76"/>
      <c r="T11" s="74" t="s">
        <v>50</v>
      </c>
      <c r="U11" s="403" t="s">
        <v>11</v>
      </c>
      <c r="V11" s="68" t="s">
        <v>82</v>
      </c>
      <c r="W11" s="437" t="s">
        <v>11</v>
      </c>
    </row>
    <row r="12" spans="1:23" ht="31.5" customHeight="1">
      <c r="A12" s="400"/>
      <c r="B12" s="403"/>
      <c r="C12" s="72"/>
      <c r="D12" s="72"/>
      <c r="E12" s="404" t="s">
        <v>51</v>
      </c>
      <c r="F12" s="407"/>
      <c r="G12" s="407"/>
      <c r="H12" s="407"/>
      <c r="I12" s="407"/>
      <c r="J12" s="407"/>
      <c r="K12" s="407"/>
      <c r="L12" s="407"/>
      <c r="M12" s="407"/>
      <c r="N12" s="407"/>
      <c r="O12" s="403"/>
      <c r="P12" s="68" t="s">
        <v>52</v>
      </c>
      <c r="Q12" s="403"/>
      <c r="R12" s="393"/>
      <c r="S12" s="78"/>
      <c r="T12" s="109" t="s">
        <v>51</v>
      </c>
      <c r="U12" s="403"/>
      <c r="V12" s="68" t="s">
        <v>53</v>
      </c>
      <c r="W12" s="438"/>
    </row>
    <row r="13" spans="1:23" ht="33.75" customHeight="1">
      <c r="A13" s="400"/>
      <c r="B13" s="403"/>
      <c r="C13" s="403" t="s">
        <v>54</v>
      </c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68" t="s">
        <v>54</v>
      </c>
      <c r="Q13" s="403"/>
      <c r="R13" s="403" t="s">
        <v>55</v>
      </c>
      <c r="S13" s="403"/>
      <c r="T13" s="404"/>
      <c r="U13" s="403"/>
      <c r="V13" s="68" t="s">
        <v>55</v>
      </c>
      <c r="W13" s="438"/>
    </row>
    <row r="14" spans="1:23" ht="214.5" customHeight="1">
      <c r="A14" s="400"/>
      <c r="B14" s="403"/>
      <c r="C14" s="68"/>
      <c r="D14" s="68"/>
      <c r="E14" s="68"/>
      <c r="F14" s="68" t="s">
        <v>119</v>
      </c>
      <c r="G14" s="68" t="s">
        <v>132</v>
      </c>
      <c r="H14" s="68" t="s">
        <v>262</v>
      </c>
      <c r="I14" s="109" t="s">
        <v>107</v>
      </c>
      <c r="J14" s="68" t="s">
        <v>88</v>
      </c>
      <c r="K14" s="68" t="s">
        <v>138</v>
      </c>
      <c r="L14" s="68" t="s">
        <v>128</v>
      </c>
      <c r="M14" s="68" t="s">
        <v>127</v>
      </c>
      <c r="N14" s="81"/>
      <c r="O14" s="403"/>
      <c r="P14" s="68" t="s">
        <v>88</v>
      </c>
      <c r="Q14" s="403"/>
      <c r="R14" s="80" t="s">
        <v>273</v>
      </c>
      <c r="S14" s="82"/>
      <c r="T14" s="74"/>
      <c r="U14" s="403"/>
      <c r="V14" s="68"/>
      <c r="W14" s="438"/>
    </row>
    <row r="15" spans="1:23" ht="108.75" customHeight="1">
      <c r="A15" s="400"/>
      <c r="B15" s="403"/>
      <c r="C15" s="83" t="s">
        <v>56</v>
      </c>
      <c r="D15" s="84"/>
      <c r="E15" s="403" t="s">
        <v>81</v>
      </c>
      <c r="F15" s="403" t="s">
        <v>87</v>
      </c>
      <c r="G15" s="403" t="s">
        <v>87</v>
      </c>
      <c r="H15" s="403" t="s">
        <v>87</v>
      </c>
      <c r="I15" s="403" t="s">
        <v>87</v>
      </c>
      <c r="J15" s="403" t="s">
        <v>87</v>
      </c>
      <c r="K15" s="403" t="s">
        <v>139</v>
      </c>
      <c r="L15" s="403" t="s">
        <v>122</v>
      </c>
      <c r="M15" s="403" t="s">
        <v>123</v>
      </c>
      <c r="N15" s="403" t="s">
        <v>81</v>
      </c>
      <c r="O15" s="403"/>
      <c r="P15" s="403" t="s">
        <v>87</v>
      </c>
      <c r="Q15" s="403"/>
      <c r="R15" s="403" t="s">
        <v>272</v>
      </c>
      <c r="S15" s="85"/>
      <c r="T15" s="395"/>
      <c r="U15" s="403"/>
      <c r="V15" s="403"/>
      <c r="W15" s="438"/>
    </row>
    <row r="16" spans="1:23" ht="26.25" customHeight="1">
      <c r="A16" s="401"/>
      <c r="B16" s="406"/>
      <c r="C16" s="100"/>
      <c r="D16" s="101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78"/>
      <c r="T16" s="396"/>
      <c r="U16" s="403"/>
      <c r="V16" s="406"/>
      <c r="W16" s="438"/>
    </row>
    <row r="17" spans="1:23" ht="15.75">
      <c r="A17" s="92">
        <v>1</v>
      </c>
      <c r="B17" s="68">
        <v>2</v>
      </c>
      <c r="C17" s="68">
        <v>3</v>
      </c>
      <c r="D17" s="68">
        <v>4</v>
      </c>
      <c r="E17" s="68">
        <v>3</v>
      </c>
      <c r="F17" s="68">
        <v>4</v>
      </c>
      <c r="G17" s="68">
        <v>5</v>
      </c>
      <c r="H17" s="68">
        <v>6</v>
      </c>
      <c r="I17" s="68">
        <v>7</v>
      </c>
      <c r="J17" s="68">
        <v>8</v>
      </c>
      <c r="K17" s="68">
        <v>9</v>
      </c>
      <c r="L17" s="68">
        <v>10</v>
      </c>
      <c r="M17" s="68">
        <v>11</v>
      </c>
      <c r="N17" s="68">
        <v>6</v>
      </c>
      <c r="O17" s="68">
        <v>12</v>
      </c>
      <c r="P17" s="68">
        <v>13</v>
      </c>
      <c r="Q17" s="68">
        <v>14</v>
      </c>
      <c r="R17" s="68">
        <v>15</v>
      </c>
      <c r="S17" s="68">
        <v>11</v>
      </c>
      <c r="T17" s="95">
        <v>16</v>
      </c>
      <c r="U17" s="68">
        <v>17</v>
      </c>
      <c r="V17" s="68">
        <v>18</v>
      </c>
      <c r="W17" s="68">
        <v>19</v>
      </c>
    </row>
    <row r="18" spans="1:23" ht="15.75">
      <c r="A18" s="88">
        <v>11315401000</v>
      </c>
      <c r="B18" s="102" t="s">
        <v>57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>
        <f>F18+G18+I18+J18+L18+M18</f>
        <v>0</v>
      </c>
      <c r="P18" s="87"/>
      <c r="Q18" s="87"/>
      <c r="R18" s="87">
        <v>30000</v>
      </c>
      <c r="S18" s="87"/>
      <c r="T18" s="87"/>
      <c r="U18" s="87">
        <f>R18+T18</f>
        <v>30000</v>
      </c>
      <c r="V18" s="87"/>
      <c r="W18" s="87">
        <f>V18</f>
        <v>0</v>
      </c>
    </row>
    <row r="19" spans="1:23" ht="21.75" customHeight="1">
      <c r="A19" s="88">
        <v>11315402000</v>
      </c>
      <c r="B19" s="90" t="s">
        <v>58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>
        <f aca="true" t="shared" si="0" ref="O19:O41">F19+G19+I19+J19+L19+M19</f>
        <v>0</v>
      </c>
      <c r="P19" s="86"/>
      <c r="Q19" s="86"/>
      <c r="R19" s="86"/>
      <c r="S19" s="86"/>
      <c r="T19" s="86"/>
      <c r="U19" s="87">
        <f aca="true" t="shared" si="1" ref="U19:U41">R19+T19</f>
        <v>0</v>
      </c>
      <c r="V19" s="87"/>
      <c r="W19" s="87">
        <f aca="true" t="shared" si="2" ref="W19:W42">V19</f>
        <v>0</v>
      </c>
    </row>
    <row r="20" spans="1:23" ht="15.75">
      <c r="A20" s="88">
        <v>11315403000</v>
      </c>
      <c r="B20" s="89" t="s">
        <v>59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>
        <f t="shared" si="0"/>
        <v>0</v>
      </c>
      <c r="P20" s="86"/>
      <c r="Q20" s="86"/>
      <c r="R20" s="86">
        <v>53500</v>
      </c>
      <c r="S20" s="86"/>
      <c r="T20" s="86"/>
      <c r="U20" s="87">
        <f t="shared" si="1"/>
        <v>53500</v>
      </c>
      <c r="V20" s="87"/>
      <c r="W20" s="87">
        <f t="shared" si="2"/>
        <v>0</v>
      </c>
    </row>
    <row r="21" spans="1:23" ht="15.75">
      <c r="A21" s="88">
        <v>11315501000</v>
      </c>
      <c r="B21" s="89" t="s">
        <v>60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>
        <f t="shared" si="0"/>
        <v>0</v>
      </c>
      <c r="P21" s="86"/>
      <c r="Q21" s="86"/>
      <c r="R21" s="86"/>
      <c r="S21" s="86"/>
      <c r="T21" s="86"/>
      <c r="U21" s="87">
        <f t="shared" si="1"/>
        <v>0</v>
      </c>
      <c r="V21" s="87"/>
      <c r="W21" s="87">
        <f t="shared" si="2"/>
        <v>0</v>
      </c>
    </row>
    <row r="22" spans="1:23" ht="15.75">
      <c r="A22" s="88">
        <v>11315502000</v>
      </c>
      <c r="B22" s="89" t="s">
        <v>61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>
        <f t="shared" si="0"/>
        <v>0</v>
      </c>
      <c r="P22" s="86"/>
      <c r="Q22" s="86"/>
      <c r="R22" s="86"/>
      <c r="S22" s="86"/>
      <c r="T22" s="86"/>
      <c r="U22" s="87">
        <f t="shared" si="1"/>
        <v>0</v>
      </c>
      <c r="V22" s="87"/>
      <c r="W22" s="87">
        <f t="shared" si="2"/>
        <v>0</v>
      </c>
    </row>
    <row r="23" spans="1:23" ht="15.75">
      <c r="A23" s="88">
        <v>11315503000</v>
      </c>
      <c r="B23" s="89" t="s">
        <v>62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>
        <f t="shared" si="0"/>
        <v>0</v>
      </c>
      <c r="P23" s="86"/>
      <c r="Q23" s="86"/>
      <c r="R23" s="86"/>
      <c r="S23" s="86"/>
      <c r="T23" s="86"/>
      <c r="U23" s="87">
        <f t="shared" si="1"/>
        <v>0</v>
      </c>
      <c r="V23" s="87"/>
      <c r="W23" s="87">
        <f t="shared" si="2"/>
        <v>0</v>
      </c>
    </row>
    <row r="24" spans="1:23" ht="15.75">
      <c r="A24" s="88">
        <v>11315504000</v>
      </c>
      <c r="B24" s="89" t="s">
        <v>63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>
        <f t="shared" si="0"/>
        <v>0</v>
      </c>
      <c r="P24" s="86"/>
      <c r="Q24" s="86"/>
      <c r="R24" s="86"/>
      <c r="S24" s="86"/>
      <c r="T24" s="86"/>
      <c r="U24" s="87">
        <f t="shared" si="1"/>
        <v>0</v>
      </c>
      <c r="V24" s="87"/>
      <c r="W24" s="87">
        <f t="shared" si="2"/>
        <v>0</v>
      </c>
    </row>
    <row r="25" spans="1:23" ht="15.75">
      <c r="A25" s="88">
        <v>11315505000</v>
      </c>
      <c r="B25" s="89" t="s">
        <v>64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>
        <f t="shared" si="0"/>
        <v>0</v>
      </c>
      <c r="P25" s="86"/>
      <c r="Q25" s="86"/>
      <c r="R25" s="86"/>
      <c r="S25" s="86"/>
      <c r="T25" s="86"/>
      <c r="U25" s="87">
        <f t="shared" si="1"/>
        <v>0</v>
      </c>
      <c r="V25" s="87"/>
      <c r="W25" s="87">
        <f t="shared" si="2"/>
        <v>0</v>
      </c>
    </row>
    <row r="26" spans="1:23" ht="15.75">
      <c r="A26" s="88">
        <v>11315506000</v>
      </c>
      <c r="B26" s="89" t="s">
        <v>65</v>
      </c>
      <c r="C26" s="86"/>
      <c r="D26" s="86"/>
      <c r="E26" s="86"/>
      <c r="F26" s="86">
        <v>10000</v>
      </c>
      <c r="G26" s="86"/>
      <c r="H26" s="86"/>
      <c r="I26" s="86">
        <v>5000</v>
      </c>
      <c r="J26" s="86">
        <v>1000</v>
      </c>
      <c r="K26" s="86"/>
      <c r="L26" s="86"/>
      <c r="M26" s="86"/>
      <c r="N26" s="86"/>
      <c r="O26" s="87">
        <f t="shared" si="0"/>
        <v>16000</v>
      </c>
      <c r="P26" s="86"/>
      <c r="Q26" s="86"/>
      <c r="R26" s="86"/>
      <c r="S26" s="86"/>
      <c r="T26" s="86"/>
      <c r="U26" s="87">
        <f t="shared" si="1"/>
        <v>0</v>
      </c>
      <c r="V26" s="87"/>
      <c r="W26" s="87">
        <f t="shared" si="2"/>
        <v>0</v>
      </c>
    </row>
    <row r="27" spans="1:23" ht="15.75">
      <c r="A27" s="88">
        <v>11315507000</v>
      </c>
      <c r="B27" s="89" t="s">
        <v>66</v>
      </c>
      <c r="C27" s="86"/>
      <c r="D27" s="86"/>
      <c r="E27" s="86"/>
      <c r="F27" s="86"/>
      <c r="G27" s="86"/>
      <c r="H27" s="86"/>
      <c r="I27" s="86"/>
      <c r="J27" s="86">
        <v>-5000</v>
      </c>
      <c r="K27" s="86"/>
      <c r="L27" s="86"/>
      <c r="M27" s="86"/>
      <c r="N27" s="86"/>
      <c r="O27" s="87">
        <f t="shared" si="0"/>
        <v>-5000</v>
      </c>
      <c r="P27" s="86"/>
      <c r="Q27" s="86"/>
      <c r="R27" s="86"/>
      <c r="S27" s="86"/>
      <c r="T27" s="86"/>
      <c r="U27" s="87">
        <f t="shared" si="1"/>
        <v>0</v>
      </c>
      <c r="V27" s="87"/>
      <c r="W27" s="87">
        <f t="shared" si="2"/>
        <v>0</v>
      </c>
    </row>
    <row r="28" spans="1:23" ht="15.75">
      <c r="A28" s="88">
        <v>11315508000</v>
      </c>
      <c r="B28" s="89" t="s">
        <v>67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>
        <f t="shared" si="0"/>
        <v>0</v>
      </c>
      <c r="P28" s="86"/>
      <c r="Q28" s="86"/>
      <c r="R28" s="86"/>
      <c r="S28" s="86"/>
      <c r="T28" s="86"/>
      <c r="U28" s="87">
        <f t="shared" si="1"/>
        <v>0</v>
      </c>
      <c r="V28" s="87"/>
      <c r="W28" s="87">
        <f t="shared" si="2"/>
        <v>0</v>
      </c>
    </row>
    <row r="29" spans="1:23" ht="15.75">
      <c r="A29" s="88">
        <v>11315509000</v>
      </c>
      <c r="B29" s="89" t="s">
        <v>68</v>
      </c>
      <c r="C29" s="86"/>
      <c r="D29" s="86"/>
      <c r="E29" s="86"/>
      <c r="F29" s="86"/>
      <c r="G29" s="86"/>
      <c r="H29" s="86"/>
      <c r="I29" s="86">
        <v>28000</v>
      </c>
      <c r="J29" s="86"/>
      <c r="K29" s="86"/>
      <c r="L29" s="86"/>
      <c r="M29" s="86"/>
      <c r="N29" s="86"/>
      <c r="O29" s="87">
        <f t="shared" si="0"/>
        <v>28000</v>
      </c>
      <c r="P29" s="86"/>
      <c r="Q29" s="86"/>
      <c r="R29" s="86"/>
      <c r="S29" s="86"/>
      <c r="T29" s="86"/>
      <c r="U29" s="87">
        <f t="shared" si="1"/>
        <v>0</v>
      </c>
      <c r="V29" s="87"/>
      <c r="W29" s="87">
        <f t="shared" si="2"/>
        <v>0</v>
      </c>
    </row>
    <row r="30" spans="1:23" ht="15.75">
      <c r="A30" s="88">
        <v>11315510000</v>
      </c>
      <c r="B30" s="89" t="s">
        <v>69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>
        <f t="shared" si="0"/>
        <v>0</v>
      </c>
      <c r="P30" s="86"/>
      <c r="Q30" s="86"/>
      <c r="R30" s="86"/>
      <c r="S30" s="86"/>
      <c r="T30" s="86"/>
      <c r="U30" s="87">
        <f t="shared" si="1"/>
        <v>0</v>
      </c>
      <c r="V30" s="87"/>
      <c r="W30" s="87">
        <f t="shared" si="2"/>
        <v>0</v>
      </c>
    </row>
    <row r="31" spans="1:23" ht="15.75">
      <c r="A31" s="88">
        <v>11315511000</v>
      </c>
      <c r="B31" s="89" t="s">
        <v>70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>
        <f t="shared" si="0"/>
        <v>0</v>
      </c>
      <c r="P31" s="86"/>
      <c r="Q31" s="86"/>
      <c r="R31" s="86">
        <v>70000</v>
      </c>
      <c r="S31" s="86"/>
      <c r="T31" s="86"/>
      <c r="U31" s="87">
        <f t="shared" si="1"/>
        <v>70000</v>
      </c>
      <c r="V31" s="87"/>
      <c r="W31" s="87">
        <f t="shared" si="2"/>
        <v>0</v>
      </c>
    </row>
    <row r="32" spans="1:23" ht="15.75">
      <c r="A32" s="88">
        <v>11315512000</v>
      </c>
      <c r="B32" s="89" t="s">
        <v>71</v>
      </c>
      <c r="C32" s="86"/>
      <c r="D32" s="86"/>
      <c r="E32" s="86"/>
      <c r="F32" s="86"/>
      <c r="G32" s="86"/>
      <c r="H32" s="86">
        <v>20000</v>
      </c>
      <c r="I32" s="86"/>
      <c r="J32" s="86">
        <v>58600</v>
      </c>
      <c r="K32" s="86"/>
      <c r="L32" s="86"/>
      <c r="M32" s="86"/>
      <c r="N32" s="86"/>
      <c r="O32" s="87">
        <f>F32+G32+I32+J32+L32+M32+H32</f>
        <v>78600</v>
      </c>
      <c r="P32" s="86">
        <v>30000</v>
      </c>
      <c r="Q32" s="86">
        <f>P32</f>
        <v>30000</v>
      </c>
      <c r="R32" s="86"/>
      <c r="S32" s="86"/>
      <c r="T32" s="86"/>
      <c r="U32" s="87">
        <f t="shared" si="1"/>
        <v>0</v>
      </c>
      <c r="V32" s="87"/>
      <c r="W32" s="87">
        <f t="shared" si="2"/>
        <v>0</v>
      </c>
    </row>
    <row r="33" spans="1:23" ht="15.75">
      <c r="A33" s="88">
        <v>11315513000</v>
      </c>
      <c r="B33" s="89" t="s">
        <v>72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>
        <f t="shared" si="0"/>
        <v>0</v>
      </c>
      <c r="P33" s="86"/>
      <c r="Q33" s="86"/>
      <c r="R33" s="86"/>
      <c r="S33" s="86"/>
      <c r="T33" s="86"/>
      <c r="U33" s="87">
        <f t="shared" si="1"/>
        <v>0</v>
      </c>
      <c r="V33" s="87"/>
      <c r="W33" s="87">
        <f t="shared" si="2"/>
        <v>0</v>
      </c>
    </row>
    <row r="34" spans="1:23" ht="15.75">
      <c r="A34" s="88">
        <v>11315514000</v>
      </c>
      <c r="B34" s="89" t="s">
        <v>73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>
        <f t="shared" si="0"/>
        <v>0</v>
      </c>
      <c r="P34" s="86"/>
      <c r="Q34" s="86"/>
      <c r="R34" s="86">
        <v>50000</v>
      </c>
      <c r="S34" s="86"/>
      <c r="T34" s="86"/>
      <c r="U34" s="87">
        <f t="shared" si="1"/>
        <v>50000</v>
      </c>
      <c r="V34" s="87"/>
      <c r="W34" s="87">
        <f t="shared" si="2"/>
        <v>0</v>
      </c>
    </row>
    <row r="35" spans="1:23" ht="15.75">
      <c r="A35" s="88">
        <v>11315515000</v>
      </c>
      <c r="B35" s="89" t="s">
        <v>74</v>
      </c>
      <c r="C35" s="86"/>
      <c r="D35" s="86"/>
      <c r="E35" s="86"/>
      <c r="F35" s="86">
        <v>10000</v>
      </c>
      <c r="G35" s="86">
        <v>10000</v>
      </c>
      <c r="H35" s="86"/>
      <c r="I35" s="86"/>
      <c r="J35" s="86">
        <v>10000</v>
      </c>
      <c r="K35" s="86"/>
      <c r="L35" s="86"/>
      <c r="M35" s="86"/>
      <c r="N35" s="86"/>
      <c r="O35" s="87">
        <f t="shared" si="0"/>
        <v>30000</v>
      </c>
      <c r="P35" s="86"/>
      <c r="Q35" s="86"/>
      <c r="R35" s="86">
        <v>30000</v>
      </c>
      <c r="S35" s="86"/>
      <c r="T35" s="86"/>
      <c r="U35" s="87">
        <f t="shared" si="1"/>
        <v>30000</v>
      </c>
      <c r="V35" s="82"/>
      <c r="W35" s="87">
        <f t="shared" si="2"/>
        <v>0</v>
      </c>
    </row>
    <row r="36" spans="1:23" ht="15.75">
      <c r="A36" s="88">
        <v>11315516000</v>
      </c>
      <c r="B36" s="89" t="s">
        <v>75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>
        <f t="shared" si="0"/>
        <v>0</v>
      </c>
      <c r="P36" s="86"/>
      <c r="Q36" s="86"/>
      <c r="R36" s="86"/>
      <c r="S36" s="86"/>
      <c r="T36" s="86"/>
      <c r="U36" s="114">
        <f t="shared" si="1"/>
        <v>0</v>
      </c>
      <c r="V36" s="68"/>
      <c r="W36" s="87">
        <f t="shared" si="2"/>
        <v>0</v>
      </c>
    </row>
    <row r="37" spans="1:23" ht="15.75">
      <c r="A37" s="88">
        <v>11315517000</v>
      </c>
      <c r="B37" s="89" t="s">
        <v>76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>
        <f t="shared" si="0"/>
        <v>0</v>
      </c>
      <c r="P37" s="91"/>
      <c r="Q37" s="91"/>
      <c r="R37" s="86"/>
      <c r="S37" s="86"/>
      <c r="T37" s="86"/>
      <c r="U37" s="114">
        <f t="shared" si="1"/>
        <v>0</v>
      </c>
      <c r="V37" s="68"/>
      <c r="W37" s="87">
        <f t="shared" si="2"/>
        <v>0</v>
      </c>
    </row>
    <row r="38" spans="1:23" ht="15.75">
      <c r="A38" s="88">
        <v>11315518000</v>
      </c>
      <c r="B38" s="89" t="s">
        <v>77</v>
      </c>
      <c r="C38" s="86"/>
      <c r="D38" s="86"/>
      <c r="E38" s="91"/>
      <c r="F38" s="91"/>
      <c r="G38" s="91"/>
      <c r="H38" s="91"/>
      <c r="I38" s="91"/>
      <c r="J38" s="91"/>
      <c r="K38" s="91"/>
      <c r="L38" s="91"/>
      <c r="M38" s="91"/>
      <c r="N38" s="86"/>
      <c r="O38" s="87">
        <f t="shared" si="0"/>
        <v>0</v>
      </c>
      <c r="P38" s="68"/>
      <c r="Q38" s="68"/>
      <c r="R38" s="71"/>
      <c r="S38" s="86"/>
      <c r="T38" s="86"/>
      <c r="U38" s="114">
        <f t="shared" si="1"/>
        <v>0</v>
      </c>
      <c r="V38" s="68"/>
      <c r="W38" s="87">
        <f t="shared" si="2"/>
        <v>0</v>
      </c>
    </row>
    <row r="39" spans="1:23" ht="15.75">
      <c r="A39" s="88">
        <v>11315519000</v>
      </c>
      <c r="B39" s="89" t="s">
        <v>78</v>
      </c>
      <c r="C39" s="86"/>
      <c r="D39" s="92"/>
      <c r="E39" s="68"/>
      <c r="F39" s="68"/>
      <c r="G39" s="68"/>
      <c r="H39" s="68"/>
      <c r="I39" s="68"/>
      <c r="J39" s="68"/>
      <c r="K39" s="68"/>
      <c r="L39" s="68"/>
      <c r="M39" s="68"/>
      <c r="N39" s="77"/>
      <c r="O39" s="87">
        <f t="shared" si="0"/>
        <v>0</v>
      </c>
      <c r="P39" s="68"/>
      <c r="Q39" s="68"/>
      <c r="R39" s="77"/>
      <c r="S39" s="91"/>
      <c r="T39" s="91"/>
      <c r="U39" s="114">
        <f t="shared" si="1"/>
        <v>0</v>
      </c>
      <c r="V39" s="68"/>
      <c r="W39" s="87">
        <f t="shared" si="2"/>
        <v>0</v>
      </c>
    </row>
    <row r="40" spans="1:23" ht="15.75">
      <c r="A40" s="88">
        <v>11315520000</v>
      </c>
      <c r="B40" s="93" t="s">
        <v>79</v>
      </c>
      <c r="C40" s="91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75"/>
      <c r="O40" s="87">
        <f t="shared" si="0"/>
        <v>0</v>
      </c>
      <c r="P40" s="68"/>
      <c r="Q40" s="68"/>
      <c r="R40" s="75"/>
      <c r="S40" s="68"/>
      <c r="T40" s="68"/>
      <c r="U40" s="114">
        <f t="shared" si="1"/>
        <v>0</v>
      </c>
      <c r="V40" s="68"/>
      <c r="W40" s="87">
        <f t="shared" si="2"/>
        <v>0</v>
      </c>
    </row>
    <row r="41" spans="1:23" ht="15.75">
      <c r="A41" s="113">
        <v>11100000000</v>
      </c>
      <c r="B41" s="93" t="s">
        <v>80</v>
      </c>
      <c r="C41" s="79"/>
      <c r="D41" s="79"/>
      <c r="E41" s="94"/>
      <c r="F41" s="4"/>
      <c r="G41" s="4"/>
      <c r="H41" s="4"/>
      <c r="I41" s="4"/>
      <c r="J41" s="4"/>
      <c r="K41" s="4"/>
      <c r="L41" s="4">
        <v>-2307</v>
      </c>
      <c r="M41" s="4">
        <v>2307</v>
      </c>
      <c r="N41" s="75"/>
      <c r="O41" s="87">
        <f t="shared" si="0"/>
        <v>0</v>
      </c>
      <c r="P41" s="68"/>
      <c r="Q41" s="68"/>
      <c r="R41" s="75"/>
      <c r="S41" s="68"/>
      <c r="T41" s="68"/>
      <c r="U41" s="114">
        <f t="shared" si="1"/>
        <v>0</v>
      </c>
      <c r="V41" s="68"/>
      <c r="W41" s="87">
        <f t="shared" si="2"/>
        <v>0</v>
      </c>
    </row>
    <row r="42" spans="1:23" ht="15.75">
      <c r="A42" s="68" t="s">
        <v>20</v>
      </c>
      <c r="B42" s="72" t="s">
        <v>21</v>
      </c>
      <c r="C42" s="95">
        <f>SUM(C18:C40)</f>
        <v>0</v>
      </c>
      <c r="D42" s="96">
        <f>SUM(D18:D40)</f>
        <v>0</v>
      </c>
      <c r="E42" s="95">
        <f aca="true" t="shared" si="3" ref="E42:M42">SUM(E18:E41)</f>
        <v>0</v>
      </c>
      <c r="F42" s="95">
        <f t="shared" si="3"/>
        <v>20000</v>
      </c>
      <c r="G42" s="95">
        <f t="shared" si="3"/>
        <v>10000</v>
      </c>
      <c r="H42" s="95">
        <f t="shared" si="3"/>
        <v>20000</v>
      </c>
      <c r="I42" s="95">
        <f t="shared" si="3"/>
        <v>33000</v>
      </c>
      <c r="J42" s="95">
        <f t="shared" si="3"/>
        <v>64600</v>
      </c>
      <c r="K42" s="95">
        <v>1448440</v>
      </c>
      <c r="L42" s="95">
        <f t="shared" si="3"/>
        <v>-2307</v>
      </c>
      <c r="M42" s="95">
        <f t="shared" si="3"/>
        <v>2307</v>
      </c>
      <c r="N42" s="97">
        <f>SUM(N18:N40)</f>
        <v>0</v>
      </c>
      <c r="O42" s="95">
        <f>F42+G42+I42+J42+K42+L42+M42+H42</f>
        <v>1596040</v>
      </c>
      <c r="P42" s="95">
        <f aca="true" t="shared" si="4" ref="P42:V42">SUM(P18:P41)</f>
        <v>30000</v>
      </c>
      <c r="Q42" s="95">
        <f t="shared" si="4"/>
        <v>30000</v>
      </c>
      <c r="R42" s="95">
        <f t="shared" si="4"/>
        <v>233500</v>
      </c>
      <c r="S42" s="95">
        <f t="shared" si="4"/>
        <v>0</v>
      </c>
      <c r="T42" s="95">
        <f t="shared" si="4"/>
        <v>0</v>
      </c>
      <c r="U42" s="95">
        <f t="shared" si="4"/>
        <v>233500</v>
      </c>
      <c r="V42" s="95">
        <f t="shared" si="4"/>
        <v>0</v>
      </c>
      <c r="W42" s="87">
        <f t="shared" si="2"/>
        <v>0</v>
      </c>
    </row>
    <row r="43" spans="15:17" ht="15.75">
      <c r="O43" s="98"/>
      <c r="P43" s="99"/>
      <c r="Q43" s="99"/>
    </row>
  </sheetData>
  <mergeCells count="30">
    <mergeCell ref="E10:Q10"/>
    <mergeCell ref="R10:W10"/>
    <mergeCell ref="E15:E16"/>
    <mergeCell ref="J15:J16"/>
    <mergeCell ref="F15:F16"/>
    <mergeCell ref="N15:N16"/>
    <mergeCell ref="W11:W16"/>
    <mergeCell ref="E12:N12"/>
    <mergeCell ref="G15:G16"/>
    <mergeCell ref="C13:N13"/>
    <mergeCell ref="U2:W2"/>
    <mergeCell ref="T15:T16"/>
    <mergeCell ref="V15:V16"/>
    <mergeCell ref="U11:U16"/>
    <mergeCell ref="A5:W5"/>
    <mergeCell ref="A10:A16"/>
    <mergeCell ref="B10:B16"/>
    <mergeCell ref="R11:R12"/>
    <mergeCell ref="Q11:Q16"/>
    <mergeCell ref="O11:O16"/>
    <mergeCell ref="R13:T13"/>
    <mergeCell ref="K11:L11"/>
    <mergeCell ref="K15:K16"/>
    <mergeCell ref="F11:J11"/>
    <mergeCell ref="I15:I16"/>
    <mergeCell ref="M15:M16"/>
    <mergeCell ref="L15:L16"/>
    <mergeCell ref="P15:P16"/>
    <mergeCell ref="R15:R16"/>
    <mergeCell ref="H15:H16"/>
  </mergeCells>
  <printOptions/>
  <pageMargins left="0.17" right="0.17" top="0.21" bottom="0.18" header="0.23" footer="0.16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workbookViewId="0" topLeftCell="D25">
      <selection activeCell="K33" sqref="K33"/>
    </sheetView>
  </sheetViews>
  <sheetFormatPr defaultColWidth="7.875" defaultRowHeight="12.75"/>
  <cols>
    <col min="1" max="1" width="0.12890625" style="7" hidden="1" customWidth="1"/>
    <col min="2" max="2" width="14.25390625" style="7" customWidth="1"/>
    <col min="3" max="3" width="14.00390625" style="7" customWidth="1"/>
    <col min="4" max="4" width="14.25390625" style="7" customWidth="1"/>
    <col min="5" max="5" width="43.875" style="7" customWidth="1"/>
    <col min="6" max="6" width="37.375" style="7" customWidth="1"/>
    <col min="7" max="7" width="22.00390625" style="7" customWidth="1"/>
    <col min="8" max="8" width="16.75390625" style="7" customWidth="1"/>
    <col min="9" max="9" width="16.00390625" style="7" customWidth="1"/>
    <col min="10" max="10" width="13.75390625" style="7" customWidth="1"/>
    <col min="11" max="11" width="16.375" style="7" customWidth="1"/>
    <col min="12" max="12" width="15.00390625" style="23" customWidth="1"/>
    <col min="13" max="16384" width="7.875" style="23" customWidth="1"/>
  </cols>
  <sheetData>
    <row r="1" spans="1:11" s="22" customFormat="1" ht="13.5" customHeight="1">
      <c r="A1" s="19"/>
      <c r="B1" s="20"/>
      <c r="C1" s="20"/>
      <c r="D1" s="20"/>
      <c r="E1" s="20"/>
      <c r="F1" s="20"/>
      <c r="H1" s="1"/>
      <c r="I1" s="1" t="s">
        <v>22</v>
      </c>
      <c r="J1" s="21"/>
      <c r="K1" s="21"/>
    </row>
    <row r="2" spans="8:11" ht="79.5" customHeight="1">
      <c r="H2" s="122"/>
      <c r="I2" s="408" t="s">
        <v>268</v>
      </c>
      <c r="J2" s="408"/>
      <c r="K2" s="408"/>
    </row>
    <row r="3" spans="2:11" ht="91.5" customHeight="1">
      <c r="B3" s="453" t="s">
        <v>89</v>
      </c>
      <c r="C3" s="454"/>
      <c r="D3" s="454"/>
      <c r="E3" s="454"/>
      <c r="F3" s="454"/>
      <c r="G3" s="454"/>
      <c r="H3" s="454"/>
      <c r="I3" s="454"/>
      <c r="J3" s="454"/>
      <c r="K3" s="454"/>
    </row>
    <row r="4" spans="2:11" ht="21.75" customHeight="1">
      <c r="B4" s="12">
        <v>11315200000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3.5" customHeight="1">
      <c r="B5" s="7" t="s">
        <v>0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18.75">
      <c r="B6" s="25"/>
      <c r="C6" s="26"/>
      <c r="D6" s="26"/>
      <c r="E6" s="26"/>
      <c r="F6" s="27"/>
      <c r="G6" s="27"/>
      <c r="H6" s="27"/>
      <c r="I6" s="28"/>
      <c r="J6" s="29"/>
      <c r="K6" s="13" t="s">
        <v>8</v>
      </c>
    </row>
    <row r="7" spans="1:11" ht="84" customHeight="1">
      <c r="A7" s="30"/>
      <c r="B7" s="441" t="s">
        <v>23</v>
      </c>
      <c r="C7" s="441" t="s">
        <v>24</v>
      </c>
      <c r="D7" s="439" t="s">
        <v>13</v>
      </c>
      <c r="E7" s="441" t="s">
        <v>25</v>
      </c>
      <c r="F7" s="443" t="s">
        <v>26</v>
      </c>
      <c r="G7" s="443" t="s">
        <v>27</v>
      </c>
      <c r="H7" s="443" t="s">
        <v>19</v>
      </c>
      <c r="I7" s="439" t="s">
        <v>9</v>
      </c>
      <c r="J7" s="445" t="s">
        <v>10</v>
      </c>
      <c r="K7" s="446"/>
    </row>
    <row r="8" spans="1:11" ht="67.5" customHeight="1">
      <c r="A8" s="30"/>
      <c r="B8" s="442"/>
      <c r="C8" s="442"/>
      <c r="D8" s="440"/>
      <c r="E8" s="442"/>
      <c r="F8" s="444"/>
      <c r="G8" s="444"/>
      <c r="H8" s="444"/>
      <c r="I8" s="440"/>
      <c r="J8" s="31" t="s">
        <v>11</v>
      </c>
      <c r="K8" s="31" t="s">
        <v>12</v>
      </c>
    </row>
    <row r="9" spans="1:11" ht="67.5" customHeight="1">
      <c r="A9" s="30"/>
      <c r="B9" s="139" t="s">
        <v>103</v>
      </c>
      <c r="C9" s="139"/>
      <c r="D9" s="139"/>
      <c r="E9" s="137" t="s">
        <v>108</v>
      </c>
      <c r="F9" s="137"/>
      <c r="G9" s="133"/>
      <c r="H9" s="108">
        <f aca="true" t="shared" si="0" ref="H9:H48">I9+J9</f>
        <v>1560700</v>
      </c>
      <c r="I9" s="373">
        <f>I10</f>
        <v>1267696</v>
      </c>
      <c r="J9" s="373">
        <f>J10</f>
        <v>293004</v>
      </c>
      <c r="K9" s="373">
        <f>K10</f>
        <v>293004</v>
      </c>
    </row>
    <row r="10" spans="1:11" ht="67.5" customHeight="1">
      <c r="A10" s="30"/>
      <c r="B10" s="36" t="s">
        <v>105</v>
      </c>
      <c r="C10" s="36"/>
      <c r="D10" s="36"/>
      <c r="E10" s="138" t="s">
        <v>109</v>
      </c>
      <c r="F10" s="138"/>
      <c r="G10" s="133"/>
      <c r="H10" s="108">
        <f t="shared" si="0"/>
        <v>1560700</v>
      </c>
      <c r="I10" s="373">
        <f>I12+I14+I16+I18+I20+I22</f>
        <v>1267696</v>
      </c>
      <c r="J10" s="373">
        <f>J12+J14+J16+J18+J20+J22</f>
        <v>293004</v>
      </c>
      <c r="K10" s="373">
        <f>K12+K14+K16+K18+K20+K22</f>
        <v>293004</v>
      </c>
    </row>
    <row r="11" spans="1:11" ht="67.5" customHeight="1">
      <c r="A11" s="30"/>
      <c r="B11" s="358" t="s">
        <v>175</v>
      </c>
      <c r="C11" s="9">
        <v>2010</v>
      </c>
      <c r="D11" s="8" t="s">
        <v>176</v>
      </c>
      <c r="E11" s="357" t="s">
        <v>177</v>
      </c>
      <c r="F11" s="359" t="s">
        <v>207</v>
      </c>
      <c r="G11" s="360" t="s">
        <v>236</v>
      </c>
      <c r="H11" s="38">
        <f t="shared" si="0"/>
        <v>915000</v>
      </c>
      <c r="I11" s="6">
        <v>971996</v>
      </c>
      <c r="J11" s="61">
        <v>-56996</v>
      </c>
      <c r="K11" s="61">
        <v>-56996</v>
      </c>
    </row>
    <row r="12" spans="1:11" ht="24.75" customHeight="1">
      <c r="A12" s="30"/>
      <c r="B12" s="450" t="s">
        <v>28</v>
      </c>
      <c r="C12" s="451"/>
      <c r="D12" s="451"/>
      <c r="E12" s="451"/>
      <c r="F12" s="452"/>
      <c r="G12" s="39"/>
      <c r="H12" s="38">
        <f t="shared" si="0"/>
        <v>915000</v>
      </c>
      <c r="I12" s="104">
        <f>I11</f>
        <v>971996</v>
      </c>
      <c r="J12" s="115">
        <f>J11</f>
        <v>-56996</v>
      </c>
      <c r="K12" s="115">
        <f>K11</f>
        <v>-56996</v>
      </c>
    </row>
    <row r="13" spans="1:11" ht="130.5" customHeight="1">
      <c r="A13" s="30"/>
      <c r="B13" s="140" t="s">
        <v>99</v>
      </c>
      <c r="C13" s="140" t="s">
        <v>100</v>
      </c>
      <c r="D13" s="140" t="s">
        <v>101</v>
      </c>
      <c r="E13" s="141" t="s">
        <v>102</v>
      </c>
      <c r="F13" s="142" t="s">
        <v>110</v>
      </c>
      <c r="G13" s="388" t="s">
        <v>267</v>
      </c>
      <c r="H13" s="38">
        <f t="shared" si="0"/>
        <v>133000</v>
      </c>
      <c r="I13" s="104">
        <f>28000+100000+5000</f>
        <v>133000</v>
      </c>
      <c r="J13" s="115">
        <v>0</v>
      </c>
      <c r="K13" s="115">
        <v>0</v>
      </c>
    </row>
    <row r="14" spans="1:11" ht="38.25" customHeight="1">
      <c r="A14" s="30"/>
      <c r="B14" s="447" t="s">
        <v>28</v>
      </c>
      <c r="C14" s="448"/>
      <c r="D14" s="448"/>
      <c r="E14" s="448"/>
      <c r="F14" s="449"/>
      <c r="G14" s="143"/>
      <c r="H14" s="38">
        <f t="shared" si="0"/>
        <v>133000</v>
      </c>
      <c r="I14" s="104">
        <f>I13</f>
        <v>133000</v>
      </c>
      <c r="J14" s="115"/>
      <c r="K14" s="115"/>
    </row>
    <row r="15" spans="1:11" ht="112.5" customHeight="1">
      <c r="A15" s="30"/>
      <c r="B15" s="382" t="s">
        <v>258</v>
      </c>
      <c r="C15" s="382" t="s">
        <v>259</v>
      </c>
      <c r="D15" s="383" t="s">
        <v>260</v>
      </c>
      <c r="E15" s="357" t="s">
        <v>261</v>
      </c>
      <c r="F15" s="73" t="s">
        <v>265</v>
      </c>
      <c r="G15" s="72" t="s">
        <v>266</v>
      </c>
      <c r="H15" s="38">
        <f t="shared" si="0"/>
        <v>350000</v>
      </c>
      <c r="I15" s="104">
        <v>0</v>
      </c>
      <c r="J15" s="115">
        <v>350000</v>
      </c>
      <c r="K15" s="115">
        <v>350000</v>
      </c>
    </row>
    <row r="16" spans="1:11" ht="38.25" customHeight="1">
      <c r="A16" s="30"/>
      <c r="B16" s="447" t="s">
        <v>28</v>
      </c>
      <c r="C16" s="448"/>
      <c r="D16" s="448"/>
      <c r="E16" s="448"/>
      <c r="F16" s="449"/>
      <c r="G16" s="387"/>
      <c r="H16" s="38">
        <f t="shared" si="0"/>
        <v>350000</v>
      </c>
      <c r="I16" s="104">
        <f>I15</f>
        <v>0</v>
      </c>
      <c r="J16" s="104">
        <f>J15</f>
        <v>350000</v>
      </c>
      <c r="K16" s="104">
        <f>K15</f>
        <v>350000</v>
      </c>
    </row>
    <row r="17" spans="1:11" ht="95.25" customHeight="1">
      <c r="A17" s="30"/>
      <c r="B17" s="17" t="s">
        <v>256</v>
      </c>
      <c r="C17" s="208">
        <v>7693</v>
      </c>
      <c r="D17" s="17" t="s">
        <v>143</v>
      </c>
      <c r="E17" s="138" t="s">
        <v>257</v>
      </c>
      <c r="F17" s="385" t="s">
        <v>263</v>
      </c>
      <c r="G17" s="386" t="s">
        <v>264</v>
      </c>
      <c r="H17" s="38">
        <f t="shared" si="0"/>
        <v>62800</v>
      </c>
      <c r="I17" s="104">
        <v>62800</v>
      </c>
      <c r="J17" s="115">
        <v>0</v>
      </c>
      <c r="K17" s="115">
        <v>0</v>
      </c>
    </row>
    <row r="18" spans="1:11" ht="38.25" customHeight="1">
      <c r="A18" s="30"/>
      <c r="B18" s="447" t="s">
        <v>28</v>
      </c>
      <c r="C18" s="448"/>
      <c r="D18" s="448"/>
      <c r="E18" s="448"/>
      <c r="F18" s="449"/>
      <c r="G18" s="381"/>
      <c r="H18" s="38">
        <f t="shared" si="0"/>
        <v>62800</v>
      </c>
      <c r="I18" s="104">
        <f>I17</f>
        <v>62800</v>
      </c>
      <c r="J18" s="104">
        <f>J17</f>
        <v>0</v>
      </c>
      <c r="K18" s="104">
        <f>K17</f>
        <v>0</v>
      </c>
    </row>
    <row r="19" spans="1:11" ht="88.5" customHeight="1">
      <c r="A19" s="30"/>
      <c r="B19" s="361" t="s">
        <v>178</v>
      </c>
      <c r="C19" s="153" t="s">
        <v>179</v>
      </c>
      <c r="D19" s="153" t="s">
        <v>95</v>
      </c>
      <c r="E19" s="50" t="s">
        <v>180</v>
      </c>
      <c r="F19" s="73" t="s">
        <v>210</v>
      </c>
      <c r="G19" s="72" t="s">
        <v>211</v>
      </c>
      <c r="H19" s="38">
        <f t="shared" si="0"/>
        <v>50000</v>
      </c>
      <c r="I19" s="104">
        <v>50000</v>
      </c>
      <c r="J19" s="115">
        <v>0</v>
      </c>
      <c r="K19" s="115">
        <v>0</v>
      </c>
    </row>
    <row r="20" spans="1:11" ht="38.25" customHeight="1">
      <c r="A20" s="30"/>
      <c r="B20" s="450" t="s">
        <v>28</v>
      </c>
      <c r="C20" s="451"/>
      <c r="D20" s="451"/>
      <c r="E20" s="451"/>
      <c r="F20" s="452"/>
      <c r="G20" s="143"/>
      <c r="H20" s="38">
        <f t="shared" si="0"/>
        <v>50000</v>
      </c>
      <c r="I20" s="104">
        <f>I19</f>
        <v>50000</v>
      </c>
      <c r="J20" s="104">
        <f>J19</f>
        <v>0</v>
      </c>
      <c r="K20" s="104">
        <f>K19</f>
        <v>0</v>
      </c>
    </row>
    <row r="21" spans="1:11" ht="101.25" customHeight="1">
      <c r="A21" s="30"/>
      <c r="B21" s="358" t="s">
        <v>178</v>
      </c>
      <c r="C21" s="17" t="s">
        <v>179</v>
      </c>
      <c r="D21" s="17" t="s">
        <v>95</v>
      </c>
      <c r="E21" s="50" t="s">
        <v>180</v>
      </c>
      <c r="F21" s="75" t="s">
        <v>213</v>
      </c>
      <c r="G21" s="363" t="s">
        <v>214</v>
      </c>
      <c r="H21" s="38">
        <f t="shared" si="0"/>
        <v>49900</v>
      </c>
      <c r="I21" s="104">
        <v>49900</v>
      </c>
      <c r="J21" s="115">
        <v>0</v>
      </c>
      <c r="K21" s="115">
        <v>0</v>
      </c>
    </row>
    <row r="22" spans="1:11" ht="38.25" customHeight="1">
      <c r="A22" s="30"/>
      <c r="B22" s="450" t="s">
        <v>28</v>
      </c>
      <c r="C22" s="451"/>
      <c r="D22" s="451"/>
      <c r="E22" s="451"/>
      <c r="F22" s="452"/>
      <c r="G22" s="143"/>
      <c r="H22" s="38">
        <f t="shared" si="0"/>
        <v>49900</v>
      </c>
      <c r="I22" s="104">
        <f>I21</f>
        <v>49900</v>
      </c>
      <c r="J22" s="115">
        <f>J21</f>
        <v>0</v>
      </c>
      <c r="K22" s="115">
        <f>K21</f>
        <v>0</v>
      </c>
    </row>
    <row r="23" spans="1:11" ht="67.5" customHeight="1">
      <c r="A23" s="30"/>
      <c r="B23" s="15" t="s">
        <v>30</v>
      </c>
      <c r="C23" s="15"/>
      <c r="D23" s="16"/>
      <c r="E23" s="48" t="s">
        <v>31</v>
      </c>
      <c r="F23" s="32"/>
      <c r="G23" s="33"/>
      <c r="H23" s="34">
        <f t="shared" si="0"/>
        <v>1626440</v>
      </c>
      <c r="I23" s="40">
        <f>I24</f>
        <v>178000</v>
      </c>
      <c r="J23" s="40">
        <f>J24</f>
        <v>1448440</v>
      </c>
      <c r="K23" s="40">
        <f>K24</f>
        <v>1448440</v>
      </c>
    </row>
    <row r="24" spans="1:11" ht="67.5" customHeight="1">
      <c r="A24" s="30"/>
      <c r="B24" s="17" t="s">
        <v>32</v>
      </c>
      <c r="C24" s="17"/>
      <c r="D24" s="18"/>
      <c r="E24" s="49" t="s">
        <v>33</v>
      </c>
      <c r="F24" s="37"/>
      <c r="G24" s="33"/>
      <c r="H24" s="104">
        <f t="shared" si="0"/>
        <v>1626440</v>
      </c>
      <c r="I24" s="104">
        <f>I26+I28+I30+I33</f>
        <v>178000</v>
      </c>
      <c r="J24" s="104">
        <f>J26+J28+J30+J33</f>
        <v>1448440</v>
      </c>
      <c r="K24" s="104">
        <f>K26+K28+K30+K33</f>
        <v>1448440</v>
      </c>
    </row>
    <row r="25" spans="1:11" ht="67.5" customHeight="1">
      <c r="A25" s="30"/>
      <c r="B25" s="36" t="s">
        <v>34</v>
      </c>
      <c r="C25" s="37">
        <v>1020</v>
      </c>
      <c r="D25" s="36" t="s">
        <v>35</v>
      </c>
      <c r="E25" s="50" t="s">
        <v>36</v>
      </c>
      <c r="F25" s="127" t="s">
        <v>90</v>
      </c>
      <c r="G25" s="374" t="s">
        <v>225</v>
      </c>
      <c r="H25" s="38">
        <f t="shared" si="0"/>
        <v>-5000</v>
      </c>
      <c r="I25" s="6">
        <v>-5000</v>
      </c>
      <c r="J25" s="61">
        <v>0</v>
      </c>
      <c r="K25" s="61">
        <v>0</v>
      </c>
    </row>
    <row r="26" spans="1:11" ht="35.25" customHeight="1">
      <c r="A26" s="30"/>
      <c r="B26" s="450" t="s">
        <v>28</v>
      </c>
      <c r="C26" s="451"/>
      <c r="D26" s="451"/>
      <c r="E26" s="451"/>
      <c r="F26" s="452"/>
      <c r="G26" s="375"/>
      <c r="H26" s="38">
        <f t="shared" si="0"/>
        <v>-5000</v>
      </c>
      <c r="I26" s="104">
        <f>I25</f>
        <v>-5000</v>
      </c>
      <c r="J26" s="104">
        <f>J25</f>
        <v>0</v>
      </c>
      <c r="K26" s="104">
        <f>K25</f>
        <v>0</v>
      </c>
    </row>
    <row r="27" spans="1:11" ht="72.75" customHeight="1">
      <c r="A27" s="30"/>
      <c r="B27" s="36" t="s">
        <v>158</v>
      </c>
      <c r="C27" s="37">
        <v>1162</v>
      </c>
      <c r="D27" s="36" t="s">
        <v>136</v>
      </c>
      <c r="E27" s="365" t="s">
        <v>159</v>
      </c>
      <c r="F27" s="127" t="s">
        <v>217</v>
      </c>
      <c r="G27" s="374" t="s">
        <v>218</v>
      </c>
      <c r="H27" s="38">
        <f t="shared" si="0"/>
        <v>173000</v>
      </c>
      <c r="I27" s="150">
        <v>173000</v>
      </c>
      <c r="J27" s="151">
        <v>0</v>
      </c>
      <c r="K27" s="151">
        <v>0</v>
      </c>
    </row>
    <row r="28" spans="1:11" ht="35.25" customHeight="1">
      <c r="A28" s="30"/>
      <c r="B28" s="450" t="s">
        <v>28</v>
      </c>
      <c r="C28" s="451"/>
      <c r="D28" s="451"/>
      <c r="E28" s="451"/>
      <c r="F28" s="452"/>
      <c r="G28" s="39"/>
      <c r="H28" s="38">
        <f t="shared" si="0"/>
        <v>173000</v>
      </c>
      <c r="I28" s="150">
        <f>I27</f>
        <v>173000</v>
      </c>
      <c r="J28" s="150">
        <f>J27</f>
        <v>0</v>
      </c>
      <c r="K28" s="150">
        <f>K27</f>
        <v>0</v>
      </c>
    </row>
    <row r="29" spans="1:11" ht="97.5" customHeight="1">
      <c r="A29" s="30"/>
      <c r="B29" s="36" t="s">
        <v>158</v>
      </c>
      <c r="C29" s="37">
        <v>1162</v>
      </c>
      <c r="D29" s="36" t="s">
        <v>136</v>
      </c>
      <c r="E29" s="365" t="s">
        <v>159</v>
      </c>
      <c r="F29" s="359" t="s">
        <v>234</v>
      </c>
      <c r="G29" s="370" t="s">
        <v>235</v>
      </c>
      <c r="H29" s="38">
        <f t="shared" si="0"/>
        <v>10000</v>
      </c>
      <c r="I29" s="150">
        <v>10000</v>
      </c>
      <c r="J29" s="150">
        <v>0</v>
      </c>
      <c r="K29" s="151">
        <v>0</v>
      </c>
    </row>
    <row r="30" spans="1:11" ht="35.25" customHeight="1">
      <c r="A30" s="30"/>
      <c r="B30" s="450" t="s">
        <v>28</v>
      </c>
      <c r="C30" s="451"/>
      <c r="D30" s="451"/>
      <c r="E30" s="451"/>
      <c r="F30" s="452"/>
      <c r="G30" s="39"/>
      <c r="H30" s="38">
        <f t="shared" si="0"/>
        <v>10000</v>
      </c>
      <c r="I30" s="150">
        <f>I29</f>
        <v>10000</v>
      </c>
      <c r="J30" s="150">
        <f>J29</f>
        <v>0</v>
      </c>
      <c r="K30" s="150">
        <f>K29</f>
        <v>0</v>
      </c>
    </row>
    <row r="31" spans="1:11" ht="69" customHeight="1">
      <c r="A31" s="30"/>
      <c r="B31" s="36" t="s">
        <v>134</v>
      </c>
      <c r="C31" s="37">
        <v>1180</v>
      </c>
      <c r="D31" s="36" t="s">
        <v>136</v>
      </c>
      <c r="E31" s="50" t="s">
        <v>135</v>
      </c>
      <c r="F31" s="455" t="s">
        <v>263</v>
      </c>
      <c r="G31" s="455" t="s">
        <v>264</v>
      </c>
      <c r="H31" s="38">
        <f t="shared" si="0"/>
        <v>1609377</v>
      </c>
      <c r="I31" s="150">
        <v>0</v>
      </c>
      <c r="J31" s="150">
        <v>1609377</v>
      </c>
      <c r="K31" s="150">
        <v>1609377</v>
      </c>
    </row>
    <row r="32" spans="1:11" ht="72.75" customHeight="1">
      <c r="A32" s="30"/>
      <c r="B32" s="152" t="s">
        <v>141</v>
      </c>
      <c r="C32" s="153" t="s">
        <v>142</v>
      </c>
      <c r="D32" s="17" t="s">
        <v>143</v>
      </c>
      <c r="E32" s="154" t="s">
        <v>144</v>
      </c>
      <c r="F32" s="456"/>
      <c r="G32" s="456"/>
      <c r="H32" s="38">
        <f t="shared" si="0"/>
        <v>-160937</v>
      </c>
      <c r="I32" s="150">
        <v>0</v>
      </c>
      <c r="J32" s="150">
        <v>-160937</v>
      </c>
      <c r="K32" s="150">
        <v>-160937</v>
      </c>
    </row>
    <row r="33" spans="1:11" ht="35.25" customHeight="1">
      <c r="A33" s="30"/>
      <c r="B33" s="450" t="s">
        <v>28</v>
      </c>
      <c r="C33" s="451"/>
      <c r="D33" s="451"/>
      <c r="E33" s="451"/>
      <c r="F33" s="452"/>
      <c r="G33" s="39"/>
      <c r="H33" s="38">
        <f t="shared" si="0"/>
        <v>1448440</v>
      </c>
      <c r="I33" s="150">
        <f>I31+I32</f>
        <v>0</v>
      </c>
      <c r="J33" s="150">
        <f>J31+J32</f>
        <v>1448440</v>
      </c>
      <c r="K33" s="150">
        <f>K31+K32</f>
        <v>1448440</v>
      </c>
    </row>
    <row r="34" spans="1:11" ht="35.25" customHeight="1">
      <c r="A34" s="30"/>
      <c r="B34" s="144" t="s">
        <v>111</v>
      </c>
      <c r="C34" s="144"/>
      <c r="D34" s="145"/>
      <c r="E34" s="146" t="s">
        <v>112</v>
      </c>
      <c r="F34" s="134"/>
      <c r="G34" s="39"/>
      <c r="H34" s="38">
        <f t="shared" si="0"/>
        <v>80000</v>
      </c>
      <c r="I34" s="150">
        <f>I35</f>
        <v>80000</v>
      </c>
      <c r="J34" s="150">
        <f>J35</f>
        <v>0</v>
      </c>
      <c r="K34" s="150">
        <f>K35</f>
        <v>0</v>
      </c>
    </row>
    <row r="35" spans="1:11" ht="35.25" customHeight="1">
      <c r="A35" s="30"/>
      <c r="B35" s="144" t="s">
        <v>113</v>
      </c>
      <c r="C35" s="147"/>
      <c r="D35" s="148"/>
      <c r="E35" s="50" t="s">
        <v>114</v>
      </c>
      <c r="F35" s="134"/>
      <c r="G35" s="39"/>
      <c r="H35" s="38">
        <f t="shared" si="0"/>
        <v>80000</v>
      </c>
      <c r="I35" s="150">
        <f>I38+I40+I42</f>
        <v>80000</v>
      </c>
      <c r="J35" s="150">
        <f>J38+J40+J42</f>
        <v>0</v>
      </c>
      <c r="K35" s="150">
        <f>K38+K40+K42</f>
        <v>0</v>
      </c>
    </row>
    <row r="36" spans="1:11" ht="105" customHeight="1">
      <c r="A36" s="30"/>
      <c r="B36" s="36" t="s">
        <v>115</v>
      </c>
      <c r="C36" s="149" t="s">
        <v>116</v>
      </c>
      <c r="D36" s="36" t="s">
        <v>117</v>
      </c>
      <c r="E36" s="141" t="s">
        <v>118</v>
      </c>
      <c r="F36" s="406" t="s">
        <v>120</v>
      </c>
      <c r="G36" s="461" t="s">
        <v>121</v>
      </c>
      <c r="H36" s="38">
        <f t="shared" si="0"/>
        <v>103000</v>
      </c>
      <c r="I36" s="150">
        <f>10000+10000+83000</f>
        <v>103000</v>
      </c>
      <c r="J36" s="151">
        <v>0</v>
      </c>
      <c r="K36" s="151">
        <v>0</v>
      </c>
    </row>
    <row r="37" spans="1:11" ht="75.75" customHeight="1">
      <c r="A37" s="30"/>
      <c r="B37" s="17" t="s">
        <v>129</v>
      </c>
      <c r="C37" s="17" t="s">
        <v>130</v>
      </c>
      <c r="D37" s="18" t="s">
        <v>117</v>
      </c>
      <c r="E37" s="138" t="s">
        <v>131</v>
      </c>
      <c r="F37" s="393"/>
      <c r="G37" s="462"/>
      <c r="H37" s="38">
        <f t="shared" si="0"/>
        <v>60000</v>
      </c>
      <c r="I37" s="150">
        <f>10000+50000</f>
        <v>60000</v>
      </c>
      <c r="J37" s="150">
        <v>0</v>
      </c>
      <c r="K37" s="150">
        <v>0</v>
      </c>
    </row>
    <row r="38" spans="1:11" ht="35.25" customHeight="1">
      <c r="A38" s="30"/>
      <c r="B38" s="450" t="s">
        <v>28</v>
      </c>
      <c r="C38" s="451"/>
      <c r="D38" s="451"/>
      <c r="E38" s="451"/>
      <c r="F38" s="452"/>
      <c r="G38" s="39"/>
      <c r="H38" s="38">
        <f t="shared" si="0"/>
        <v>163000</v>
      </c>
      <c r="I38" s="150">
        <f>I36+I37</f>
        <v>163000</v>
      </c>
      <c r="J38" s="150">
        <f>J36+J37</f>
        <v>0</v>
      </c>
      <c r="K38" s="150">
        <f>K36+K37</f>
        <v>0</v>
      </c>
    </row>
    <row r="39" spans="1:11" ht="81" customHeight="1">
      <c r="A39" s="30"/>
      <c r="B39" s="358" t="s">
        <v>219</v>
      </c>
      <c r="C39" s="367">
        <v>3140</v>
      </c>
      <c r="D39" s="368" t="s">
        <v>220</v>
      </c>
      <c r="E39" s="369" t="s">
        <v>221</v>
      </c>
      <c r="F39" s="127" t="s">
        <v>224</v>
      </c>
      <c r="G39" s="366" t="s">
        <v>225</v>
      </c>
      <c r="H39" s="38">
        <f t="shared" si="0"/>
        <v>-148000</v>
      </c>
      <c r="I39" s="150">
        <v>-148000</v>
      </c>
      <c r="J39" s="150">
        <v>0</v>
      </c>
      <c r="K39" s="150">
        <v>0</v>
      </c>
    </row>
    <row r="40" spans="1:11" ht="35.25" customHeight="1">
      <c r="A40" s="30"/>
      <c r="B40" s="450" t="s">
        <v>28</v>
      </c>
      <c r="C40" s="451"/>
      <c r="D40" s="451"/>
      <c r="E40" s="451"/>
      <c r="F40" s="452"/>
      <c r="G40" s="39"/>
      <c r="H40" s="38">
        <f t="shared" si="0"/>
        <v>-148000</v>
      </c>
      <c r="I40" s="150">
        <f>I39</f>
        <v>-148000</v>
      </c>
      <c r="J40" s="150">
        <f>J39</f>
        <v>0</v>
      </c>
      <c r="K40" s="150">
        <f>K39</f>
        <v>0</v>
      </c>
    </row>
    <row r="41" spans="1:11" ht="130.5" customHeight="1">
      <c r="A41" s="30"/>
      <c r="B41" s="36" t="s">
        <v>222</v>
      </c>
      <c r="C41" s="37">
        <v>3242</v>
      </c>
      <c r="D41" s="37">
        <v>1090</v>
      </c>
      <c r="E41" s="365" t="s">
        <v>223</v>
      </c>
      <c r="F41" s="75" t="s">
        <v>226</v>
      </c>
      <c r="G41" s="370" t="s">
        <v>237</v>
      </c>
      <c r="H41" s="38">
        <f t="shared" si="0"/>
        <v>65000</v>
      </c>
      <c r="I41" s="150">
        <v>65000</v>
      </c>
      <c r="J41" s="150">
        <v>0</v>
      </c>
      <c r="K41" s="150">
        <v>0</v>
      </c>
    </row>
    <row r="42" spans="1:11" ht="35.25" customHeight="1">
      <c r="A42" s="30"/>
      <c r="B42" s="450" t="s">
        <v>28</v>
      </c>
      <c r="C42" s="451"/>
      <c r="D42" s="451"/>
      <c r="E42" s="451"/>
      <c r="F42" s="452"/>
      <c r="G42" s="39"/>
      <c r="H42" s="38">
        <f t="shared" si="0"/>
        <v>65000</v>
      </c>
      <c r="I42" s="150">
        <f>I41</f>
        <v>65000</v>
      </c>
      <c r="J42" s="150">
        <f>J41</f>
        <v>0</v>
      </c>
      <c r="K42" s="150">
        <f>K41</f>
        <v>0</v>
      </c>
    </row>
    <row r="43" spans="1:11" ht="35.25" customHeight="1">
      <c r="A43" s="30"/>
      <c r="B43" s="166" t="s">
        <v>238</v>
      </c>
      <c r="C43" s="378"/>
      <c r="D43" s="379"/>
      <c r="E43" s="146" t="s">
        <v>252</v>
      </c>
      <c r="F43" s="23"/>
      <c r="G43" s="39"/>
      <c r="H43" s="38">
        <f t="shared" si="0"/>
        <v>139300</v>
      </c>
      <c r="I43" s="150">
        <f>I44</f>
        <v>139300</v>
      </c>
      <c r="J43" s="150">
        <f>J44</f>
        <v>0</v>
      </c>
      <c r="K43" s="150">
        <f>K44</f>
        <v>0</v>
      </c>
    </row>
    <row r="44" spans="1:11" ht="35.25" customHeight="1">
      <c r="A44" s="30"/>
      <c r="B44" s="172" t="s">
        <v>240</v>
      </c>
      <c r="C44" s="378"/>
      <c r="D44" s="379"/>
      <c r="E44" s="50" t="s">
        <v>253</v>
      </c>
      <c r="F44" s="134"/>
      <c r="G44" s="39"/>
      <c r="H44" s="38">
        <f t="shared" si="0"/>
        <v>139300</v>
      </c>
      <c r="I44" s="150">
        <f>I48</f>
        <v>139300</v>
      </c>
      <c r="J44" s="150">
        <f>J48</f>
        <v>0</v>
      </c>
      <c r="K44" s="150">
        <f>K48</f>
        <v>0</v>
      </c>
    </row>
    <row r="45" spans="1:11" ht="35.25" customHeight="1">
      <c r="A45" s="30"/>
      <c r="B45" s="378">
        <v>1015011</v>
      </c>
      <c r="C45" s="37">
        <v>5011</v>
      </c>
      <c r="D45" s="36" t="s">
        <v>246</v>
      </c>
      <c r="E45" s="365" t="s">
        <v>247</v>
      </c>
      <c r="F45" s="406" t="s">
        <v>254</v>
      </c>
      <c r="G45" s="458" t="s">
        <v>255</v>
      </c>
      <c r="H45" s="38">
        <f t="shared" si="0"/>
        <v>-20000</v>
      </c>
      <c r="I45" s="150">
        <v>-20000</v>
      </c>
      <c r="J45" s="150">
        <v>0</v>
      </c>
      <c r="K45" s="150">
        <v>0</v>
      </c>
    </row>
    <row r="46" spans="1:11" ht="77.25" customHeight="1">
      <c r="A46" s="30"/>
      <c r="B46" s="378">
        <v>1015031</v>
      </c>
      <c r="C46" s="378">
        <v>5031</v>
      </c>
      <c r="D46" s="36" t="s">
        <v>246</v>
      </c>
      <c r="E46" s="380" t="s">
        <v>249</v>
      </c>
      <c r="F46" s="457"/>
      <c r="G46" s="459"/>
      <c r="H46" s="38">
        <f t="shared" si="0"/>
        <v>140000</v>
      </c>
      <c r="I46" s="150">
        <v>140000</v>
      </c>
      <c r="J46" s="150">
        <v>0</v>
      </c>
      <c r="K46" s="150">
        <v>0</v>
      </c>
    </row>
    <row r="47" spans="1:11" ht="71.25" customHeight="1">
      <c r="A47" s="30"/>
      <c r="B47" s="378">
        <v>1015062</v>
      </c>
      <c r="C47" s="378">
        <v>5062</v>
      </c>
      <c r="D47" s="36" t="s">
        <v>246</v>
      </c>
      <c r="E47" s="380" t="s">
        <v>251</v>
      </c>
      <c r="F47" s="393"/>
      <c r="G47" s="460"/>
      <c r="H47" s="38">
        <f t="shared" si="0"/>
        <v>19300</v>
      </c>
      <c r="I47" s="150">
        <v>19300</v>
      </c>
      <c r="J47" s="150">
        <v>0</v>
      </c>
      <c r="K47" s="150">
        <v>0</v>
      </c>
    </row>
    <row r="48" spans="1:11" ht="35.25" customHeight="1">
      <c r="A48" s="30"/>
      <c r="B48" s="450" t="s">
        <v>28</v>
      </c>
      <c r="C48" s="451"/>
      <c r="D48" s="451"/>
      <c r="E48" s="451"/>
      <c r="F48" s="452"/>
      <c r="G48" s="39"/>
      <c r="H48" s="38">
        <f t="shared" si="0"/>
        <v>139300</v>
      </c>
      <c r="I48" s="150">
        <f>I45+I46+I47</f>
        <v>139300</v>
      </c>
      <c r="J48" s="150">
        <f>J45+J46+J47</f>
        <v>0</v>
      </c>
      <c r="K48" s="150">
        <f>K45+K46+K47</f>
        <v>0</v>
      </c>
    </row>
    <row r="49" spans="2:19" ht="47.25" customHeight="1">
      <c r="B49" s="41" t="s">
        <v>29</v>
      </c>
      <c r="C49" s="41" t="s">
        <v>29</v>
      </c>
      <c r="D49" s="41" t="s">
        <v>29</v>
      </c>
      <c r="E49" s="42"/>
      <c r="F49" s="42"/>
      <c r="G49" s="121" t="s">
        <v>21</v>
      </c>
      <c r="H49" s="62">
        <f>I49+J49</f>
        <v>3406440</v>
      </c>
      <c r="I49" s="103">
        <f>I9+I23+I34+I43</f>
        <v>1664996</v>
      </c>
      <c r="J49" s="103">
        <f>J9+J23+J34+J43</f>
        <v>1741444</v>
      </c>
      <c r="K49" s="103">
        <f>K9+K23+K34+K43</f>
        <v>1741444</v>
      </c>
      <c r="L49" s="35"/>
      <c r="M49" s="35"/>
      <c r="N49" s="35"/>
      <c r="O49" s="35"/>
      <c r="P49" s="35"/>
      <c r="Q49" s="35"/>
      <c r="R49" s="35"/>
      <c r="S49" s="35"/>
    </row>
    <row r="50" spans="2:19" ht="12.75">
      <c r="B50" s="23"/>
      <c r="C50" s="23"/>
      <c r="D50" s="23"/>
      <c r="E50" s="23"/>
      <c r="F50" s="23"/>
      <c r="G50" s="23"/>
      <c r="H50" s="116"/>
      <c r="I50" s="117"/>
      <c r="J50" s="117"/>
      <c r="K50" s="117"/>
      <c r="L50" s="35"/>
      <c r="M50" s="35"/>
      <c r="N50" s="35"/>
      <c r="O50" s="35"/>
      <c r="P50" s="35"/>
      <c r="Q50" s="35"/>
      <c r="R50" s="35"/>
      <c r="S50" s="35"/>
    </row>
    <row r="51" spans="2:19" ht="12.75">
      <c r="B51" s="43"/>
      <c r="C51" s="43"/>
      <c r="D51" s="43"/>
      <c r="E51" s="43"/>
      <c r="F51" s="44"/>
      <c r="G51" s="43"/>
      <c r="H51" s="118"/>
      <c r="I51" s="119"/>
      <c r="J51" s="119"/>
      <c r="K51" s="119"/>
      <c r="L51" s="45"/>
      <c r="M51" s="45"/>
      <c r="N51" s="45"/>
      <c r="O51" s="45"/>
      <c r="P51" s="45"/>
      <c r="Q51" s="45"/>
      <c r="R51" s="45"/>
      <c r="S51" s="45"/>
    </row>
    <row r="52" spans="2:19" ht="12.75">
      <c r="B52" s="43"/>
      <c r="C52" s="43"/>
      <c r="D52" s="43"/>
      <c r="E52" s="43"/>
      <c r="F52" s="43"/>
      <c r="G52" s="43"/>
      <c r="H52" s="118"/>
      <c r="I52" s="119"/>
      <c r="J52" s="119"/>
      <c r="K52" s="119"/>
      <c r="L52" s="45"/>
      <c r="M52" s="45"/>
      <c r="N52" s="45"/>
      <c r="O52" s="45"/>
      <c r="P52" s="45"/>
      <c r="Q52" s="45"/>
      <c r="R52" s="45"/>
      <c r="S52" s="45"/>
    </row>
    <row r="53" spans="2:19" ht="12.75">
      <c r="B53" s="46"/>
      <c r="C53" s="46"/>
      <c r="D53" s="46"/>
      <c r="E53" s="46"/>
      <c r="F53" s="46"/>
      <c r="G53" s="46"/>
      <c r="H53" s="118"/>
      <c r="I53" s="120"/>
      <c r="J53" s="120"/>
      <c r="K53" s="120"/>
      <c r="L53" s="35"/>
      <c r="M53" s="35"/>
      <c r="N53" s="35"/>
      <c r="O53" s="35"/>
      <c r="P53" s="35"/>
      <c r="Q53" s="35"/>
      <c r="R53" s="35"/>
      <c r="S53" s="35"/>
    </row>
    <row r="54" spans="2:19" ht="12.75">
      <c r="B54" s="46"/>
      <c r="C54" s="46"/>
      <c r="D54" s="46"/>
      <c r="E54" s="46"/>
      <c r="F54" s="46"/>
      <c r="G54" s="46"/>
      <c r="H54" s="118"/>
      <c r="I54" s="120"/>
      <c r="J54" s="120"/>
      <c r="K54" s="120"/>
      <c r="L54" s="35"/>
      <c r="M54" s="35"/>
      <c r="N54" s="35"/>
      <c r="O54" s="35"/>
      <c r="P54" s="35"/>
      <c r="Q54" s="35"/>
      <c r="R54" s="35"/>
      <c r="S54" s="35"/>
    </row>
    <row r="55" spans="2:19" ht="12.75">
      <c r="B55" s="46"/>
      <c r="C55" s="46"/>
      <c r="D55" s="46"/>
      <c r="E55" s="46"/>
      <c r="F55" s="46"/>
      <c r="G55" s="46"/>
      <c r="H55" s="118"/>
      <c r="I55" s="120"/>
      <c r="J55" s="120"/>
      <c r="K55" s="120"/>
      <c r="L55" s="35"/>
      <c r="M55" s="35"/>
      <c r="N55" s="35"/>
      <c r="O55" s="35"/>
      <c r="P55" s="35"/>
      <c r="Q55" s="35"/>
      <c r="R55" s="35"/>
      <c r="S55" s="35"/>
    </row>
    <row r="56" spans="2:19" ht="12.75">
      <c r="B56" s="46"/>
      <c r="C56" s="46"/>
      <c r="D56" s="46"/>
      <c r="E56" s="46"/>
      <c r="F56" s="46"/>
      <c r="G56" s="46"/>
      <c r="H56" s="118"/>
      <c r="I56" s="120"/>
      <c r="J56" s="120"/>
      <c r="K56" s="120"/>
      <c r="L56" s="35"/>
      <c r="M56" s="35"/>
      <c r="N56" s="35"/>
      <c r="O56" s="35"/>
      <c r="P56" s="35"/>
      <c r="Q56" s="35"/>
      <c r="R56" s="35"/>
      <c r="S56" s="35"/>
    </row>
    <row r="57" spans="2:19" ht="12.75">
      <c r="B57" s="46"/>
      <c r="C57" s="46"/>
      <c r="D57" s="46"/>
      <c r="E57" s="46"/>
      <c r="F57" s="46"/>
      <c r="G57" s="46"/>
      <c r="H57" s="120"/>
      <c r="I57" s="120"/>
      <c r="J57" s="120"/>
      <c r="K57" s="120"/>
      <c r="L57" s="35"/>
      <c r="M57" s="35"/>
      <c r="N57" s="35"/>
      <c r="O57" s="35"/>
      <c r="P57" s="35"/>
      <c r="Q57" s="35"/>
      <c r="R57" s="35"/>
      <c r="S57" s="35"/>
    </row>
    <row r="58" spans="2:19" ht="12.75">
      <c r="B58" s="46"/>
      <c r="C58" s="46"/>
      <c r="D58" s="46"/>
      <c r="E58" s="46"/>
      <c r="F58" s="46"/>
      <c r="G58" s="46"/>
      <c r="H58" s="47"/>
      <c r="I58" s="46"/>
      <c r="J58" s="46"/>
      <c r="K58" s="46"/>
      <c r="L58" s="35"/>
      <c r="M58" s="35"/>
      <c r="N58" s="35"/>
      <c r="O58" s="35"/>
      <c r="P58" s="35"/>
      <c r="Q58" s="35"/>
      <c r="R58" s="35"/>
      <c r="S58" s="35"/>
    </row>
    <row r="59" spans="2:19" ht="12.7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35"/>
      <c r="M59" s="35"/>
      <c r="N59" s="35"/>
      <c r="O59" s="35"/>
      <c r="P59" s="35"/>
      <c r="Q59" s="35"/>
      <c r="R59" s="35"/>
      <c r="S59" s="35"/>
    </row>
    <row r="60" spans="2:19" ht="12.7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35"/>
      <c r="M60" s="35"/>
      <c r="N60" s="35"/>
      <c r="O60" s="35"/>
      <c r="P60" s="35"/>
      <c r="Q60" s="35"/>
      <c r="R60" s="35"/>
      <c r="S60" s="35"/>
    </row>
    <row r="61" spans="2:19" ht="12.7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35"/>
      <c r="M61" s="35"/>
      <c r="N61" s="35"/>
      <c r="O61" s="35"/>
      <c r="P61" s="35"/>
      <c r="Q61" s="35"/>
      <c r="R61" s="35"/>
      <c r="S61" s="35"/>
    </row>
    <row r="62" spans="2:19" ht="12.7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35"/>
      <c r="M62" s="35"/>
      <c r="N62" s="35"/>
      <c r="O62" s="35"/>
      <c r="P62" s="35"/>
      <c r="Q62" s="35"/>
      <c r="R62" s="35"/>
      <c r="S62" s="35"/>
    </row>
    <row r="63" spans="2:19" ht="12.7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35"/>
      <c r="M63" s="35"/>
      <c r="N63" s="35"/>
      <c r="O63" s="35"/>
      <c r="P63" s="35"/>
      <c r="Q63" s="35"/>
      <c r="R63" s="35"/>
      <c r="S63" s="35"/>
    </row>
    <row r="64" spans="2:19" ht="12.7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35"/>
      <c r="M64" s="35"/>
      <c r="N64" s="35"/>
      <c r="O64" s="35"/>
      <c r="P64" s="35"/>
      <c r="Q64" s="35"/>
      <c r="R64" s="35"/>
      <c r="S64" s="35"/>
    </row>
    <row r="65" spans="2:19" ht="12.7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35"/>
      <c r="M65" s="35"/>
      <c r="N65" s="35"/>
      <c r="O65" s="35"/>
      <c r="P65" s="35"/>
      <c r="Q65" s="35"/>
      <c r="R65" s="35"/>
      <c r="S65" s="35"/>
    </row>
    <row r="66" spans="2:19" ht="12.7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35"/>
      <c r="M66" s="35"/>
      <c r="N66" s="35"/>
      <c r="O66" s="35"/>
      <c r="P66" s="35"/>
      <c r="Q66" s="35"/>
      <c r="R66" s="35"/>
      <c r="S66" s="35"/>
    </row>
    <row r="67" spans="2:19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35"/>
      <c r="M67" s="35"/>
      <c r="N67" s="35"/>
      <c r="O67" s="35"/>
      <c r="P67" s="35"/>
      <c r="Q67" s="35"/>
      <c r="R67" s="35"/>
      <c r="S67" s="35"/>
    </row>
    <row r="68" spans="2:19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35"/>
      <c r="M68" s="35"/>
      <c r="N68" s="35"/>
      <c r="O68" s="35"/>
      <c r="P68" s="35"/>
      <c r="Q68" s="35"/>
      <c r="R68" s="35"/>
      <c r="S68" s="35"/>
    </row>
    <row r="69" spans="2:19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35"/>
      <c r="M69" s="35"/>
      <c r="N69" s="35"/>
      <c r="O69" s="35"/>
      <c r="P69" s="35"/>
      <c r="Q69" s="35"/>
      <c r="R69" s="35"/>
      <c r="S69" s="35"/>
    </row>
    <row r="70" spans="2:19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35"/>
      <c r="M70" s="35"/>
      <c r="N70" s="35"/>
      <c r="O70" s="35"/>
      <c r="P70" s="35"/>
      <c r="Q70" s="35"/>
      <c r="R70" s="35"/>
      <c r="S70" s="35"/>
    </row>
    <row r="71" spans="2:19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35"/>
      <c r="M71" s="35"/>
      <c r="N71" s="35"/>
      <c r="O71" s="35"/>
      <c r="P71" s="35"/>
      <c r="Q71" s="35"/>
      <c r="R71" s="35"/>
      <c r="S71" s="35"/>
    </row>
    <row r="72" spans="2:19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35"/>
      <c r="M72" s="35"/>
      <c r="N72" s="35"/>
      <c r="O72" s="35"/>
      <c r="P72" s="35"/>
      <c r="Q72" s="35"/>
      <c r="R72" s="35"/>
      <c r="S72" s="35"/>
    </row>
    <row r="73" spans="2:19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35"/>
      <c r="M73" s="35"/>
      <c r="N73" s="35"/>
      <c r="O73" s="35"/>
      <c r="P73" s="35"/>
      <c r="Q73" s="35"/>
      <c r="R73" s="35"/>
      <c r="S73" s="35"/>
    </row>
    <row r="74" spans="2:19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35"/>
      <c r="M74" s="35"/>
      <c r="N74" s="35"/>
      <c r="O74" s="35"/>
      <c r="P74" s="35"/>
      <c r="Q74" s="35"/>
      <c r="R74" s="35"/>
      <c r="S74" s="35"/>
    </row>
    <row r="75" spans="2:19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35"/>
      <c r="M75" s="35"/>
      <c r="N75" s="35"/>
      <c r="O75" s="35"/>
      <c r="P75" s="35"/>
      <c r="Q75" s="35"/>
      <c r="R75" s="35"/>
      <c r="S75" s="35"/>
    </row>
    <row r="76" spans="2:19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35"/>
      <c r="M76" s="35"/>
      <c r="N76" s="35"/>
      <c r="O76" s="35"/>
      <c r="P76" s="35"/>
      <c r="Q76" s="35"/>
      <c r="R76" s="35"/>
      <c r="S76" s="35"/>
    </row>
    <row r="77" spans="2:19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35"/>
      <c r="M77" s="35"/>
      <c r="N77" s="35"/>
      <c r="O77" s="35"/>
      <c r="P77" s="35"/>
      <c r="Q77" s="35"/>
      <c r="R77" s="35"/>
      <c r="S77" s="35"/>
    </row>
    <row r="78" spans="2:19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35"/>
      <c r="M78" s="35"/>
      <c r="N78" s="35"/>
      <c r="O78" s="35"/>
      <c r="P78" s="35"/>
      <c r="Q78" s="35"/>
      <c r="R78" s="35"/>
      <c r="S78" s="35"/>
    </row>
    <row r="79" spans="2:19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35"/>
      <c r="M79" s="35"/>
      <c r="N79" s="35"/>
      <c r="O79" s="35"/>
      <c r="P79" s="35"/>
      <c r="Q79" s="35"/>
      <c r="R79" s="35"/>
      <c r="S79" s="35"/>
    </row>
    <row r="80" spans="2:19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35"/>
      <c r="M80" s="35"/>
      <c r="N80" s="35"/>
      <c r="O80" s="35"/>
      <c r="P80" s="35"/>
      <c r="Q80" s="35"/>
      <c r="R80" s="35"/>
      <c r="S80" s="35"/>
    </row>
    <row r="81" spans="2:19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35"/>
      <c r="M81" s="35"/>
      <c r="N81" s="35"/>
      <c r="O81" s="35"/>
      <c r="P81" s="35"/>
      <c r="Q81" s="35"/>
      <c r="R81" s="35"/>
      <c r="S81" s="35"/>
    </row>
  </sheetData>
  <mergeCells count="31">
    <mergeCell ref="B33:F33"/>
    <mergeCell ref="F31:F32"/>
    <mergeCell ref="G31:G32"/>
    <mergeCell ref="B48:F48"/>
    <mergeCell ref="F45:F47"/>
    <mergeCell ref="G45:G47"/>
    <mergeCell ref="G36:G37"/>
    <mergeCell ref="B40:F40"/>
    <mergeCell ref="B42:F42"/>
    <mergeCell ref="B38:F38"/>
    <mergeCell ref="F36:F37"/>
    <mergeCell ref="G7:G8"/>
    <mergeCell ref="B26:F26"/>
    <mergeCell ref="B3:K3"/>
    <mergeCell ref="B7:B8"/>
    <mergeCell ref="C7:C8"/>
    <mergeCell ref="B14:F14"/>
    <mergeCell ref="B12:F12"/>
    <mergeCell ref="B20:F20"/>
    <mergeCell ref="B18:F18"/>
    <mergeCell ref="B16:F16"/>
    <mergeCell ref="B30:F30"/>
    <mergeCell ref="B22:F22"/>
    <mergeCell ref="B28:F28"/>
    <mergeCell ref="D7:D8"/>
    <mergeCell ref="E7:E8"/>
    <mergeCell ref="F7:F8"/>
    <mergeCell ref="I2:K2"/>
    <mergeCell ref="J7:K7"/>
    <mergeCell ref="H7:H8"/>
    <mergeCell ref="I7:I8"/>
  </mergeCells>
  <printOptions/>
  <pageMargins left="0.68" right="0.2" top="0.17" bottom="0.32" header="0.18" footer="0.22"/>
  <pageSetup fitToHeight="2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workbookViewId="0" topLeftCell="F28">
      <selection activeCell="K28" sqref="K28"/>
    </sheetView>
  </sheetViews>
  <sheetFormatPr defaultColWidth="7.875" defaultRowHeight="12.75"/>
  <cols>
    <col min="1" max="1" width="9.125" style="7" customWidth="1"/>
    <col min="2" max="2" width="15.00390625" style="157" customWidth="1"/>
    <col min="3" max="3" width="12.00390625" style="157" customWidth="1"/>
    <col min="4" max="4" width="12.75390625" style="157" customWidth="1"/>
    <col min="5" max="5" width="36.375" style="7" customWidth="1"/>
    <col min="6" max="6" width="40.00390625" style="7" customWidth="1"/>
    <col min="7" max="7" width="15.00390625" style="7" customWidth="1"/>
    <col min="8" max="8" width="15.125" style="7" customWidth="1"/>
    <col min="9" max="13" width="18.25390625" style="7" customWidth="1"/>
    <col min="14" max="14" width="13.875" style="7" customWidth="1"/>
    <col min="15" max="15" width="7.875" style="23" customWidth="1"/>
    <col min="16" max="17" width="8.25390625" style="23" bestFit="1" customWidth="1"/>
    <col min="18" max="18" width="7.875" style="23" customWidth="1"/>
    <col min="19" max="19" width="10.00390625" style="23" customWidth="1"/>
    <col min="20" max="16384" width="7.875" style="23" customWidth="1"/>
  </cols>
  <sheetData>
    <row r="1" spans="1:17" s="22" customFormat="1" ht="22.5" customHeight="1" hidden="1">
      <c r="A1" s="19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1"/>
      <c r="P1" s="1"/>
      <c r="Q1" s="156"/>
    </row>
    <row r="2" spans="8:17" ht="101.25" customHeight="1">
      <c r="H2" s="158"/>
      <c r="I2" s="158"/>
      <c r="J2" s="158"/>
      <c r="K2" s="158"/>
      <c r="L2" s="467" t="s">
        <v>271</v>
      </c>
      <c r="M2" s="467"/>
      <c r="N2" s="467"/>
      <c r="O2" s="158"/>
      <c r="P2" s="158"/>
      <c r="Q2" s="158"/>
    </row>
    <row r="3" spans="2:14" ht="61.5" customHeight="1">
      <c r="B3" s="468" t="s">
        <v>145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</row>
    <row r="4" spans="2:14" ht="36.75" customHeight="1">
      <c r="B4" s="211">
        <v>11315200000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2:14" ht="15.75" customHeight="1">
      <c r="B5" s="7" t="s">
        <v>0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2:14" ht="18.75">
      <c r="B6" s="160"/>
      <c r="C6" s="161"/>
      <c r="D6" s="161"/>
      <c r="E6" s="26"/>
      <c r="F6" s="27"/>
      <c r="G6" s="27"/>
      <c r="H6" s="29"/>
      <c r="J6" s="162"/>
      <c r="K6" s="162"/>
      <c r="L6" s="162"/>
      <c r="M6" s="162"/>
      <c r="N6" s="13" t="s">
        <v>8</v>
      </c>
    </row>
    <row r="7" spans="1:14" ht="25.5" customHeight="1">
      <c r="A7" s="30"/>
      <c r="B7" s="469" t="s">
        <v>1</v>
      </c>
      <c r="C7" s="469" t="s">
        <v>2</v>
      </c>
      <c r="D7" s="469" t="s">
        <v>13</v>
      </c>
      <c r="E7" s="471" t="s">
        <v>3</v>
      </c>
      <c r="F7" s="463" t="s">
        <v>146</v>
      </c>
      <c r="G7" s="463" t="s">
        <v>147</v>
      </c>
      <c r="H7" s="463" t="s">
        <v>148</v>
      </c>
      <c r="I7" s="463" t="s">
        <v>149</v>
      </c>
      <c r="J7" s="463" t="s">
        <v>150</v>
      </c>
      <c r="K7" s="465" t="s">
        <v>151</v>
      </c>
      <c r="L7" s="465"/>
      <c r="M7" s="465"/>
      <c r="N7" s="463" t="s">
        <v>152</v>
      </c>
    </row>
    <row r="8" spans="1:14" ht="107.25" customHeight="1">
      <c r="A8" s="30"/>
      <c r="B8" s="470"/>
      <c r="C8" s="470"/>
      <c r="D8" s="470"/>
      <c r="E8" s="472"/>
      <c r="F8" s="464"/>
      <c r="G8" s="464"/>
      <c r="H8" s="464"/>
      <c r="I8" s="464"/>
      <c r="J8" s="464"/>
      <c r="K8" s="155" t="s">
        <v>153</v>
      </c>
      <c r="L8" s="155" t="s">
        <v>154</v>
      </c>
      <c r="M8" s="155" t="s">
        <v>155</v>
      </c>
      <c r="N8" s="464"/>
    </row>
    <row r="9" spans="1:14" ht="21" customHeight="1">
      <c r="A9" s="30"/>
      <c r="B9" s="163">
        <v>1</v>
      </c>
      <c r="C9" s="163">
        <v>2</v>
      </c>
      <c r="D9" s="163">
        <v>3</v>
      </c>
      <c r="E9" s="164">
        <v>4</v>
      </c>
      <c r="F9" s="165">
        <v>5</v>
      </c>
      <c r="G9" s="165">
        <v>6</v>
      </c>
      <c r="H9" s="165">
        <v>7</v>
      </c>
      <c r="I9" s="165">
        <v>8</v>
      </c>
      <c r="J9" s="165">
        <v>9</v>
      </c>
      <c r="K9" s="165">
        <v>10</v>
      </c>
      <c r="L9" s="165">
        <v>11</v>
      </c>
      <c r="M9" s="165">
        <v>12</v>
      </c>
      <c r="N9" s="165">
        <v>13</v>
      </c>
    </row>
    <row r="10" spans="2:14" ht="47.25">
      <c r="B10" s="166" t="s">
        <v>30</v>
      </c>
      <c r="C10" s="166"/>
      <c r="D10" s="167"/>
      <c r="E10" s="129" t="s">
        <v>156</v>
      </c>
      <c r="F10" s="168"/>
      <c r="G10" s="168"/>
      <c r="H10" s="168"/>
      <c r="I10" s="169"/>
      <c r="J10" s="170">
        <f>K10+L10+M10</f>
        <v>7374460.85</v>
      </c>
      <c r="K10" s="170">
        <f>K11</f>
        <v>981000</v>
      </c>
      <c r="L10" s="170">
        <f>L11</f>
        <v>4545020.85</v>
      </c>
      <c r="M10" s="170">
        <f>M11</f>
        <v>1848440</v>
      </c>
      <c r="N10" s="171"/>
    </row>
    <row r="11" spans="2:14" ht="47.25">
      <c r="B11" s="172" t="s">
        <v>32</v>
      </c>
      <c r="C11" s="172"/>
      <c r="D11" s="173"/>
      <c r="E11" s="131" t="s">
        <v>157</v>
      </c>
      <c r="F11" s="168"/>
      <c r="G11" s="168"/>
      <c r="H11" s="168"/>
      <c r="I11" s="169"/>
      <c r="J11" s="170">
        <f aca="true" t="shared" si="0" ref="J11:J33">K11+L11+M11</f>
        <v>7374460.85</v>
      </c>
      <c r="K11" s="170">
        <f>K15+K18</f>
        <v>981000</v>
      </c>
      <c r="L11" s="170">
        <f>L15+L18</f>
        <v>4545020.85</v>
      </c>
      <c r="M11" s="170">
        <f>M15+M18</f>
        <v>1848440</v>
      </c>
      <c r="N11" s="171"/>
    </row>
    <row r="12" spans="2:14" ht="32.25" hidden="1">
      <c r="B12" s="18" t="s">
        <v>158</v>
      </c>
      <c r="C12" s="138">
        <v>1162</v>
      </c>
      <c r="D12" s="18" t="s">
        <v>136</v>
      </c>
      <c r="E12" s="138" t="s">
        <v>159</v>
      </c>
      <c r="F12" s="174" t="s">
        <v>160</v>
      </c>
      <c r="G12" s="175"/>
      <c r="H12" s="168"/>
      <c r="I12" s="169"/>
      <c r="J12" s="170">
        <f t="shared" si="0"/>
        <v>0</v>
      </c>
      <c r="K12" s="176">
        <f>K14</f>
        <v>0</v>
      </c>
      <c r="L12" s="176">
        <f>L14</f>
        <v>0</v>
      </c>
      <c r="M12" s="176"/>
      <c r="N12" s="171"/>
    </row>
    <row r="13" spans="2:14" ht="18.75" hidden="1">
      <c r="B13" s="18"/>
      <c r="C13" s="138"/>
      <c r="D13" s="18"/>
      <c r="E13" s="138"/>
      <c r="F13" s="51" t="s">
        <v>37</v>
      </c>
      <c r="G13" s="175"/>
      <c r="H13" s="168"/>
      <c r="I13" s="169"/>
      <c r="J13" s="170">
        <f t="shared" si="0"/>
        <v>0</v>
      </c>
      <c r="K13" s="176"/>
      <c r="L13" s="176"/>
      <c r="M13" s="176"/>
      <c r="N13" s="171"/>
    </row>
    <row r="14" spans="2:14" ht="18.75" hidden="1">
      <c r="B14" s="18"/>
      <c r="C14" s="138"/>
      <c r="D14" s="18"/>
      <c r="E14" s="138"/>
      <c r="F14" s="177"/>
      <c r="G14" s="175"/>
      <c r="H14" s="168"/>
      <c r="I14" s="169"/>
      <c r="J14" s="170">
        <f t="shared" si="0"/>
        <v>0</v>
      </c>
      <c r="K14" s="176"/>
      <c r="L14" s="176"/>
      <c r="M14" s="176"/>
      <c r="N14" s="171"/>
    </row>
    <row r="15" spans="2:14" ht="47.25">
      <c r="B15" s="36" t="s">
        <v>134</v>
      </c>
      <c r="C15" s="37">
        <v>1180</v>
      </c>
      <c r="D15" s="36" t="s">
        <v>136</v>
      </c>
      <c r="E15" s="138" t="s">
        <v>135</v>
      </c>
      <c r="F15" s="216" t="s">
        <v>165</v>
      </c>
      <c r="G15" s="214"/>
      <c r="H15" s="214"/>
      <c r="I15" s="215"/>
      <c r="J15" s="170">
        <f>K15+L15+M15</f>
        <v>1609377</v>
      </c>
      <c r="K15" s="213">
        <f>K17</f>
        <v>160937</v>
      </c>
      <c r="L15" s="213">
        <f>L17</f>
        <v>0</v>
      </c>
      <c r="M15" s="213">
        <f>M17</f>
        <v>1448440</v>
      </c>
      <c r="N15" s="182"/>
    </row>
    <row r="16" spans="2:14" ht="18.75">
      <c r="B16" s="36"/>
      <c r="C16" s="37"/>
      <c r="D16" s="36"/>
      <c r="E16" s="138"/>
      <c r="F16" s="51" t="s">
        <v>37</v>
      </c>
      <c r="G16" s="214"/>
      <c r="H16" s="214"/>
      <c r="I16" s="215"/>
      <c r="J16" s="170"/>
      <c r="K16" s="213"/>
      <c r="L16" s="181"/>
      <c r="M16" s="189"/>
      <c r="N16" s="182"/>
    </row>
    <row r="17" spans="2:14" ht="78.75">
      <c r="B17" s="36"/>
      <c r="C17" s="37"/>
      <c r="D17" s="36"/>
      <c r="E17" s="138"/>
      <c r="F17" s="212" t="s">
        <v>166</v>
      </c>
      <c r="G17" s="391" t="s">
        <v>167</v>
      </c>
      <c r="H17" s="390">
        <v>9618734</v>
      </c>
      <c r="I17" s="392">
        <v>44</v>
      </c>
      <c r="J17" s="170">
        <f>K17+L17+M17</f>
        <v>1609377</v>
      </c>
      <c r="K17" s="213">
        <v>160937</v>
      </c>
      <c r="L17" s="181"/>
      <c r="M17" s="181">
        <v>1448440</v>
      </c>
      <c r="N17" s="182"/>
    </row>
    <row r="18" spans="2:14" ht="94.5">
      <c r="B18" s="152" t="s">
        <v>141</v>
      </c>
      <c r="C18" s="153" t="s">
        <v>142</v>
      </c>
      <c r="D18" s="17" t="s">
        <v>143</v>
      </c>
      <c r="E18" s="154" t="s">
        <v>144</v>
      </c>
      <c r="F18" s="178" t="s">
        <v>161</v>
      </c>
      <c r="G18" s="175"/>
      <c r="H18" s="168"/>
      <c r="I18" s="169"/>
      <c r="J18" s="170">
        <f t="shared" si="0"/>
        <v>5765083.85</v>
      </c>
      <c r="K18" s="170">
        <f>K20+K23</f>
        <v>820063</v>
      </c>
      <c r="L18" s="170">
        <f>L20+L23</f>
        <v>4545020.85</v>
      </c>
      <c r="M18" s="170">
        <f>M20+M23</f>
        <v>400000</v>
      </c>
      <c r="N18" s="168"/>
    </row>
    <row r="19" spans="2:14" ht="18.75">
      <c r="B19" s="179"/>
      <c r="C19" s="172"/>
      <c r="D19" s="17"/>
      <c r="E19" s="154"/>
      <c r="F19" s="51" t="s">
        <v>37</v>
      </c>
      <c r="G19" s="175"/>
      <c r="H19" s="168"/>
      <c r="I19" s="169"/>
      <c r="J19" s="170"/>
      <c r="K19" s="170"/>
      <c r="L19" s="170"/>
      <c r="M19" s="170"/>
      <c r="N19" s="168"/>
    </row>
    <row r="20" spans="2:14" ht="31.5">
      <c r="B20" s="179"/>
      <c r="C20" s="172"/>
      <c r="D20" s="17"/>
      <c r="E20" s="154"/>
      <c r="F20" s="180" t="s">
        <v>162</v>
      </c>
      <c r="G20" s="176"/>
      <c r="H20" s="176"/>
      <c r="I20" s="176"/>
      <c r="J20" s="170">
        <f t="shared" si="0"/>
        <v>1200000</v>
      </c>
      <c r="K20" s="181">
        <f>K22</f>
        <v>400000</v>
      </c>
      <c r="L20" s="181">
        <f>L22</f>
        <v>400000</v>
      </c>
      <c r="M20" s="181">
        <f>M22</f>
        <v>400000</v>
      </c>
      <c r="N20" s="182"/>
    </row>
    <row r="21" spans="2:14" ht="18.75">
      <c r="B21" s="179"/>
      <c r="C21" s="172"/>
      <c r="D21" s="17"/>
      <c r="E21" s="154"/>
      <c r="F21" s="51" t="s">
        <v>37</v>
      </c>
      <c r="G21" s="176"/>
      <c r="H21" s="176"/>
      <c r="I21" s="176"/>
      <c r="J21" s="170"/>
      <c r="K21" s="181"/>
      <c r="L21" s="181"/>
      <c r="M21" s="181"/>
      <c r="N21" s="182"/>
    </row>
    <row r="22" spans="2:14" ht="117" customHeight="1">
      <c r="B22" s="179"/>
      <c r="C22" s="172"/>
      <c r="D22" s="17"/>
      <c r="E22" s="154"/>
      <c r="F22" s="183" t="s">
        <v>163</v>
      </c>
      <c r="G22" s="176" t="s">
        <v>164</v>
      </c>
      <c r="H22" s="176">
        <v>1525235</v>
      </c>
      <c r="I22" s="176">
        <v>0</v>
      </c>
      <c r="J22" s="170">
        <f t="shared" si="0"/>
        <v>1200000</v>
      </c>
      <c r="K22" s="181">
        <v>400000</v>
      </c>
      <c r="L22" s="181">
        <v>400000</v>
      </c>
      <c r="M22" s="181">
        <v>400000</v>
      </c>
      <c r="N22" s="182">
        <v>0</v>
      </c>
    </row>
    <row r="23" spans="2:14" ht="31.5">
      <c r="B23" s="179"/>
      <c r="C23" s="172"/>
      <c r="D23" s="17"/>
      <c r="E23" s="154"/>
      <c r="F23" s="180" t="s">
        <v>165</v>
      </c>
      <c r="G23" s="218"/>
      <c r="H23" s="168"/>
      <c r="I23" s="169"/>
      <c r="J23" s="170">
        <f t="shared" si="0"/>
        <v>4565083.85</v>
      </c>
      <c r="K23" s="170">
        <f>K26+K27</f>
        <v>420063</v>
      </c>
      <c r="L23" s="170">
        <f>L26+L27</f>
        <v>4145020.85</v>
      </c>
      <c r="M23" s="170">
        <f>M26+M27</f>
        <v>0</v>
      </c>
      <c r="N23" s="168"/>
    </row>
    <row r="24" spans="2:14" ht="18.75" hidden="1">
      <c r="B24" s="184"/>
      <c r="C24" s="184"/>
      <c r="D24" s="184"/>
      <c r="E24" s="185"/>
      <c r="F24" s="186"/>
      <c r="G24" s="176"/>
      <c r="H24" s="176"/>
      <c r="I24" s="176"/>
      <c r="J24" s="170">
        <f t="shared" si="0"/>
        <v>0</v>
      </c>
      <c r="K24" s="181"/>
      <c r="L24" s="181"/>
      <c r="M24" s="181"/>
      <c r="N24" s="187"/>
    </row>
    <row r="25" spans="2:14" ht="18.75">
      <c r="B25" s="184"/>
      <c r="C25" s="184"/>
      <c r="D25" s="184"/>
      <c r="E25" s="185"/>
      <c r="F25" s="51" t="s">
        <v>37</v>
      </c>
      <c r="G25" s="176"/>
      <c r="H25" s="176"/>
      <c r="I25" s="176"/>
      <c r="J25" s="170"/>
      <c r="K25" s="181"/>
      <c r="L25" s="181"/>
      <c r="M25" s="189"/>
      <c r="N25" s="187"/>
    </row>
    <row r="26" spans="2:15" ht="147.75" customHeight="1">
      <c r="B26" s="184"/>
      <c r="C26" s="184"/>
      <c r="D26" s="184"/>
      <c r="E26" s="185"/>
      <c r="F26" s="188" t="s">
        <v>168</v>
      </c>
      <c r="G26" s="176" t="s">
        <v>169</v>
      </c>
      <c r="H26" s="176">
        <v>1605856</v>
      </c>
      <c r="I26" s="176">
        <v>0</v>
      </c>
      <c r="J26" s="170">
        <f t="shared" si="0"/>
        <v>1784683</v>
      </c>
      <c r="K26" s="181">
        <f>100000+280000-8267+30000-17050</f>
        <v>384683</v>
      </c>
      <c r="L26" s="181">
        <v>1400000</v>
      </c>
      <c r="M26" s="189"/>
      <c r="N26" s="182">
        <v>0</v>
      </c>
      <c r="O26" s="190"/>
    </row>
    <row r="27" spans="2:15" ht="96.75" customHeight="1">
      <c r="B27" s="184"/>
      <c r="C27" s="184"/>
      <c r="D27" s="184"/>
      <c r="E27" s="185"/>
      <c r="F27" s="217" t="s">
        <v>166</v>
      </c>
      <c r="G27" s="389" t="s">
        <v>167</v>
      </c>
      <c r="H27" s="390">
        <v>9618734</v>
      </c>
      <c r="I27" s="169">
        <v>44</v>
      </c>
      <c r="J27" s="170">
        <f>K27+L27+M27</f>
        <v>2780400.85</v>
      </c>
      <c r="K27" s="170">
        <f>50000+121000-152670+17050</f>
        <v>35380</v>
      </c>
      <c r="L27" s="181">
        <v>2745020.85</v>
      </c>
      <c r="M27" s="181"/>
      <c r="N27" s="182">
        <v>100</v>
      </c>
      <c r="O27" s="190"/>
    </row>
    <row r="28" spans="2:15" ht="68.25" customHeight="1">
      <c r="B28" s="128">
        <v>3700000</v>
      </c>
      <c r="C28" s="9"/>
      <c r="D28" s="8"/>
      <c r="E28" s="48" t="s">
        <v>170</v>
      </c>
      <c r="F28" s="191"/>
      <c r="G28" s="176"/>
      <c r="H28" s="176"/>
      <c r="I28" s="176"/>
      <c r="J28" s="192">
        <f>K28+L28+M28+N28</f>
        <v>707000</v>
      </c>
      <c r="K28" s="181">
        <f>K29</f>
        <v>707000</v>
      </c>
      <c r="L28" s="181"/>
      <c r="M28" s="189"/>
      <c r="N28" s="181"/>
      <c r="O28" s="193"/>
    </row>
    <row r="29" spans="2:15" ht="56.25" customHeight="1">
      <c r="B29" s="128">
        <v>3710000</v>
      </c>
      <c r="C29" s="9"/>
      <c r="D29" s="8"/>
      <c r="E29" s="194" t="s">
        <v>171</v>
      </c>
      <c r="F29" s="191"/>
      <c r="G29" s="176"/>
      <c r="H29" s="176"/>
      <c r="I29" s="176"/>
      <c r="J29" s="192">
        <f>K29+L29+M29+N29</f>
        <v>707000</v>
      </c>
      <c r="K29" s="181">
        <f>K30</f>
        <v>707000</v>
      </c>
      <c r="L29" s="181"/>
      <c r="M29" s="189"/>
      <c r="N29" s="181"/>
      <c r="O29" s="193"/>
    </row>
    <row r="30" spans="2:15" ht="150.75" customHeight="1">
      <c r="B30" s="9">
        <v>3719750</v>
      </c>
      <c r="C30" s="9">
        <v>9750</v>
      </c>
      <c r="D30" s="195" t="s">
        <v>95</v>
      </c>
      <c r="E30" s="195" t="s">
        <v>172</v>
      </c>
      <c r="F30" s="191" t="s">
        <v>173</v>
      </c>
      <c r="G30" s="176"/>
      <c r="H30" s="176"/>
      <c r="I30" s="176"/>
      <c r="J30" s="192">
        <f>K30+L30+M30+N30</f>
        <v>707000</v>
      </c>
      <c r="K30" s="181">
        <f>146000+561000</f>
        <v>707000</v>
      </c>
      <c r="L30" s="181"/>
      <c r="M30" s="189"/>
      <c r="N30" s="181"/>
      <c r="O30" s="193"/>
    </row>
    <row r="31" spans="2:15" ht="32.25" customHeight="1">
      <c r="B31" s="9"/>
      <c r="C31" s="9"/>
      <c r="D31" s="196"/>
      <c r="E31" s="196"/>
      <c r="F31" s="51" t="s">
        <v>37</v>
      </c>
      <c r="G31" s="176"/>
      <c r="H31" s="176"/>
      <c r="I31" s="176"/>
      <c r="J31" s="192"/>
      <c r="K31" s="181"/>
      <c r="L31" s="181"/>
      <c r="M31" s="189"/>
      <c r="N31" s="198"/>
      <c r="O31" s="193"/>
    </row>
    <row r="32" spans="2:15" ht="50.25" customHeight="1">
      <c r="B32" s="9"/>
      <c r="C32" s="9"/>
      <c r="D32" s="196"/>
      <c r="E32" s="196"/>
      <c r="F32" s="197" t="s">
        <v>181</v>
      </c>
      <c r="G32" s="176"/>
      <c r="H32" s="176"/>
      <c r="I32" s="176"/>
      <c r="J32" s="192">
        <f>K32+L32+M32+N32</f>
        <v>230000</v>
      </c>
      <c r="K32" s="181">
        <v>230000</v>
      </c>
      <c r="L32" s="181"/>
      <c r="M32" s="189"/>
      <c r="N32" s="198"/>
      <c r="O32" s="193"/>
    </row>
    <row r="33" spans="2:14" ht="18.75">
      <c r="B33" s="184"/>
      <c r="C33" s="184"/>
      <c r="D33" s="184"/>
      <c r="E33" s="199" t="s">
        <v>174</v>
      </c>
      <c r="F33" s="168"/>
      <c r="G33" s="200"/>
      <c r="H33" s="200"/>
      <c r="I33" s="201"/>
      <c r="J33" s="202">
        <f t="shared" si="0"/>
        <v>8081460.85</v>
      </c>
      <c r="K33" s="203">
        <f>K10+K28</f>
        <v>1688000</v>
      </c>
      <c r="L33" s="203">
        <f>L10</f>
        <v>4545020.85</v>
      </c>
      <c r="M33" s="203">
        <f>M10</f>
        <v>1848440</v>
      </c>
      <c r="N33" s="204"/>
    </row>
    <row r="35" spans="6:9" ht="12.75">
      <c r="F35" s="30"/>
      <c r="H35" s="205"/>
      <c r="I35" s="205"/>
    </row>
    <row r="36" spans="6:10" ht="12.75">
      <c r="F36" s="206"/>
      <c r="J36" s="207"/>
    </row>
    <row r="37" spans="6:11" ht="12.75">
      <c r="F37" s="30"/>
      <c r="K37" s="207"/>
    </row>
  </sheetData>
  <mergeCells count="14">
    <mergeCell ref="B1:N1"/>
    <mergeCell ref="L2:N2"/>
    <mergeCell ref="B3:N3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M7"/>
    <mergeCell ref="N7:N8"/>
  </mergeCells>
  <printOptions/>
  <pageMargins left="0.17" right="0.17" top="0.3" bottom="0.36" header="0.5" footer="0.5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2020-09-01T05:06:59Z</cp:lastPrinted>
  <dcterms:created xsi:type="dcterms:W3CDTF">2018-11-08T06:01:01Z</dcterms:created>
  <dcterms:modified xsi:type="dcterms:W3CDTF">2020-09-01T05:08:39Z</dcterms:modified>
  <cp:category/>
  <cp:version/>
  <cp:contentType/>
  <cp:contentStatus/>
</cp:coreProperties>
</file>