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05" activeTab="2"/>
  </bookViews>
  <sheets>
    <sheet name="дод1" sheetId="1" r:id="rId1"/>
    <sheet name="дод2" sheetId="2" r:id="rId2"/>
    <sheet name="дод3" sheetId="3" r:id="rId3"/>
    <sheet name="дод4" sheetId="4" r:id="rId4"/>
    <sheet name="д2" sheetId="5" r:id="rId5"/>
    <sheet name="д1" sheetId="6" r:id="rId6"/>
  </sheets>
  <externalReferences>
    <externalReference r:id="rId9"/>
  </externalReferences>
  <definedNames>
    <definedName name="_xlfn.AGGREGATE" hidden="1">#NAME?</definedName>
    <definedName name="_xlnm.Print_Titles" localSheetId="1">'дод2'!$13:$17</definedName>
    <definedName name="_xlnm.Print_Area" localSheetId="5">'д1'!$A$3:$F$38</definedName>
    <definedName name="_xlnm.Print_Area" localSheetId="1">'дод2'!$A$3:$S$90</definedName>
    <definedName name="_xlnm.Print_Area" localSheetId="3">'дод4'!$B$2:$S$198</definedName>
  </definedNames>
  <calcPr fullCalcOnLoad="1"/>
</workbook>
</file>

<file path=xl/sharedStrings.xml><?xml version="1.0" encoding="utf-8"?>
<sst xmlns="http://schemas.openxmlformats.org/spreadsheetml/2006/main" count="897" uniqueCount="475">
  <si>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</si>
  <si>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</si>
  <si>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</si>
  <si>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</si>
  <si>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Субсидії населенню для відшкодування витрат на оплату житлово-комунальних послуг</t>
  </si>
  <si>
    <t>на проведення навчально-тренувальних зборів для збірних команд району та їх тренерів, на забезпечення участі збірних команд у змаганнях обласного, всеукраїнського та міжнародного рівня</t>
  </si>
  <si>
    <t>Районному центру первинної медико-санітарної допомоги</t>
  </si>
  <si>
    <t xml:space="preserve">Олександрівській  дитячо-юнацькій спортивній школі фізкультурно-спортивного товариства "Колос" </t>
  </si>
  <si>
    <t>Кооперативно-профспілковому фізкультурно-спортивному товариству "Колос"</t>
  </si>
  <si>
    <t>КП КОМСЕРВІС</t>
  </si>
  <si>
    <t>Всього по відділу молоді та спорту</t>
  </si>
  <si>
    <t xml:space="preserve">Комунальному закладу "Дитячо-юнацька спортивна школа Олександрівського району" </t>
  </si>
  <si>
    <t xml:space="preserve">на «співфінансування мікропроекту, який реалізується у рамках проекту ЄС/ПРООН «Місцевий розвиток, орієнтований на громаду-III» по об’єкту: «Капітальний ремонт будівлі Голиківського навчально-виховного комплексу «Загальноосвітній навчальний заклад I-III ступенів-дошкільний навчальний заклад», за адресою: вул.Шкільна, 1, с.Голикове, Олександрівського району, Кіровоградської області» </t>
  </si>
  <si>
    <t xml:space="preserve">на реалізацію проекту «Капітальний ремонт будівлі Голиківського навчально-виховного комплексу «Загальноосвітній навчальний заклад I-III ступенів-дошкільний навчальний заклад», за адресою: вул.Шкільна, 1, с.Голикове, Олександрівського району, Кіровоградської області»                           </t>
  </si>
  <si>
    <t>на придбання обладнання і предметів довгострокового користування</t>
  </si>
  <si>
    <t>співфінансування на придбання шкільного автобусу</t>
  </si>
  <si>
    <t>Всього по відділу освіти райдержадміністрації</t>
  </si>
  <si>
    <t xml:space="preserve">на придбання продуктів харчування </t>
  </si>
  <si>
    <t xml:space="preserve"> на придбання предметів, матеріалів, обладнання та інвентаря  (на виконання заходів районної програми "Шкільний автобус" </t>
  </si>
  <si>
    <t>на придбання предметів, матеріалів, обладнання та інвентаря</t>
  </si>
  <si>
    <t xml:space="preserve"> на оплату послуг (крім комунальних) (на виконання заходів районної програми "Шкільний автобус") </t>
  </si>
  <si>
    <t xml:space="preserve"> на оплату послуг (крім комунальних)</t>
  </si>
  <si>
    <t>на забезпечення діяльності закладів соціально-культурної сфери району (на оплату енергоносіїв та комунальних послуг )</t>
  </si>
  <si>
    <t xml:space="preserve"> Олександрівській  дитячо-юнацькій спортивній школі</t>
  </si>
  <si>
    <t xml:space="preserve">на оплату послуг (крім комунальних) </t>
  </si>
  <si>
    <t xml:space="preserve">на оплату енергоносіїв та комунальних послуг </t>
  </si>
  <si>
    <t xml:space="preserve">на придбання предметів, матеріалів, обладнання та інвентаря (на виконання заходів районної програми "Шкільний автобус" </t>
  </si>
  <si>
    <t>(для Центру надання адміністративних послуг в Олександрівському районі)</t>
  </si>
  <si>
    <t>на оплату праці з нарахуваннями               (на утримання посади тренера-викладача)</t>
  </si>
  <si>
    <t>(на обладнання приміщень спільної комунальної власності в яких розташовано Центр надання адміністративних послуг в Олександрівському районі)</t>
  </si>
  <si>
    <t>О4</t>
  </si>
  <si>
    <t>на придбання медикаментів</t>
  </si>
  <si>
    <t>(на оплату енергоносіїв та комунальних послуг )</t>
  </si>
  <si>
    <t xml:space="preserve"> (на обладнання приміщень спільної комунальної власності в яких розташовано Центр надання адміністративних послуг в Олександрівському районі)</t>
  </si>
  <si>
    <t>на оплату послуг (крім комунальних)</t>
  </si>
  <si>
    <t>Виготовлення проектно-кошторисної документації</t>
  </si>
  <si>
    <t>на придбання шкільних автобусів для перевезення дітей, що проживають у сільській місцевості</t>
  </si>
  <si>
    <t>на оснащення опорних  загальноосвітніх навчальних закладів сучасною матеріально-технічною базою</t>
  </si>
  <si>
    <t>на лікування хворих на цукровий та нецукровий діабет(загальний фонд)</t>
  </si>
  <si>
    <t>Олександрівський селищний бюджет</t>
  </si>
  <si>
    <t>Єлизаветградківський селищний бюджет</t>
  </si>
  <si>
    <t>Лісівський селищний бюджет</t>
  </si>
  <si>
    <t xml:space="preserve">Бірківський сільський бюджет        </t>
  </si>
  <si>
    <t xml:space="preserve">Бовтиський  сільський бюджет     </t>
  </si>
  <si>
    <t xml:space="preserve">Букварський    сільський бюджет   </t>
  </si>
  <si>
    <t xml:space="preserve">Веселівський сільський бюджет  </t>
  </si>
  <si>
    <t xml:space="preserve">Вищеверещаківський сільський бюджет  </t>
  </si>
  <si>
    <t xml:space="preserve">Голиківський   сільський бюджет  </t>
  </si>
  <si>
    <t xml:space="preserve">Івангородський сільський бюджет  </t>
  </si>
  <si>
    <t xml:space="preserve">Красносілківський сільський бюджет  </t>
  </si>
  <si>
    <t xml:space="preserve">Красносільський сільський бюджет  </t>
  </si>
  <si>
    <t xml:space="preserve">Михайлівський сільський бюджет  </t>
  </si>
  <si>
    <t xml:space="preserve">Несватківський сільський бюджет  </t>
  </si>
  <si>
    <t xml:space="preserve">Підлісненський сільський бюджет  </t>
  </si>
  <si>
    <t xml:space="preserve">Родниківський сільський бюджет  </t>
  </si>
  <si>
    <t>О5</t>
  </si>
  <si>
    <t xml:space="preserve">Розумівський сільський бюджет  </t>
  </si>
  <si>
    <t>О6</t>
  </si>
  <si>
    <t xml:space="preserve">Соснівський   сільський бюджет </t>
  </si>
  <si>
    <t>О7</t>
  </si>
  <si>
    <t xml:space="preserve">Ставидлянський сільський бюджет </t>
  </si>
  <si>
    <t>О8</t>
  </si>
  <si>
    <t xml:space="preserve">Староосотський сільський бюджет </t>
  </si>
  <si>
    <t>О9</t>
  </si>
  <si>
    <t xml:space="preserve">Триліський     сільський бюджет </t>
  </si>
  <si>
    <t xml:space="preserve">Цвітненський сільський бюджет </t>
  </si>
  <si>
    <t xml:space="preserve">Ясенівський   сільський бюджет </t>
  </si>
  <si>
    <t>Обл бюджет</t>
  </si>
  <si>
    <t>держ бюджет</t>
  </si>
  <si>
    <t xml:space="preserve"> на оздоровлення дітей у пришкільних таборах</t>
  </si>
  <si>
    <t>Інші надходження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</si>
  <si>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</si>
  <si>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</si>
  <si>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</si>
  <si>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  </t>
  </si>
  <si>
    <t>090303</t>
  </si>
  <si>
    <t>Допомога до досягнення дитиною трирічного віку</t>
  </si>
  <si>
    <t>090305</t>
  </si>
  <si>
    <t>Допомога на дітей, над якими встановлено  опіку чи піклування</t>
  </si>
  <si>
    <t>090307</t>
  </si>
  <si>
    <t>Тимчасова державна допомога дітям</t>
  </si>
  <si>
    <t>090308</t>
  </si>
  <si>
    <t>Допомога при усиновленні дитини</t>
  </si>
  <si>
    <t>090413</t>
  </si>
  <si>
    <t>1010</t>
  </si>
  <si>
    <t>Допомога на догляд за інвалідом I чи II групи внаслідок психічного розладу</t>
  </si>
  <si>
    <t>091300</t>
  </si>
  <si>
    <t>Державна соціальна допомога інвалідам з дитинства та дітям-інвалідам</t>
  </si>
  <si>
    <t>070802</t>
  </si>
  <si>
    <t>Методична робота, інші заходи у сфері народної освіти</t>
  </si>
  <si>
    <t>070804</t>
  </si>
  <si>
    <t>Централізовані бухгалтерії обласних,міських, районних відділів освіти</t>
  </si>
  <si>
    <t>Інші додаткові дотації</t>
  </si>
  <si>
    <t>тис.грн.</t>
  </si>
  <si>
    <t>Код програмної класифікації видатків та кредитування місцевого бюджету2</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</si>
  <si>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</si>
  <si>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 програми</t>
  </si>
  <si>
    <t xml:space="preserve">Спеціальний фонд </t>
  </si>
  <si>
    <t>Разом загальний та спеціальний фонди</t>
  </si>
  <si>
    <t>Районна програма "Оборона" на 2016 рік</t>
  </si>
  <si>
    <t>210107</t>
  </si>
  <si>
    <t>0380</t>
  </si>
  <si>
    <t>Заходи та роботи з мобілізаційної підготовки місцевого значення</t>
  </si>
  <si>
    <t>Усього за програмою</t>
  </si>
  <si>
    <t>Районна програма боротьби з онкологічними захворюваннями на 2011-2016 роки</t>
  </si>
  <si>
    <t>080800</t>
  </si>
  <si>
    <t>0726</t>
  </si>
  <si>
    <t>Центри первинної медичної (медико-санітарної ) допомоги</t>
  </si>
  <si>
    <t>Районна програма протидії захворюванню на туберкульоз на період до 2016 року</t>
  </si>
  <si>
    <t>Районна цільова соціальна програма протидії ВІЛ-інфекції/СНІДу на 2015-2018 роки</t>
  </si>
  <si>
    <t>Районна програма соціального захисту ветеранів війни  і праці, інвалідів, дітей-інвалідів та громадян похилого віку</t>
  </si>
  <si>
    <t>090214</t>
  </si>
  <si>
    <t>Пільги окремим категоріям громадян з послуг зв'язку</t>
  </si>
  <si>
    <t>090412</t>
  </si>
  <si>
    <t>1090</t>
  </si>
  <si>
    <t xml:space="preserve">Інші видатки на соціальний захист населення </t>
  </si>
  <si>
    <t>090416</t>
  </si>
  <si>
    <t>Інші видатки на соціальний захист ветеранів війни та праці</t>
  </si>
  <si>
    <t>091205</t>
  </si>
  <si>
    <t>Виплати грошової компенсації фізичним особам, які надають соціальні послуги громадянам похилого віку, інвалідам, дітям-інвалідам, хворим , які не здатні до самообслуговувавння і потребують сторонньої допомоги</t>
  </si>
  <si>
    <t>091209</t>
  </si>
  <si>
    <t>Фінансова підтримка громадських організацій інвалідів і ветеранів</t>
  </si>
  <si>
    <t>Районна Програма  вшанування учасників ліквідації аварій на Чорнибільській АЕС з нагоди 30-х роковин Чорнобильської катастрофи на 2016 рік</t>
  </si>
  <si>
    <t>Районна комплексна програма соціальної підтримки  учасників антитерористичної операції і членів їх сімей, сімей загиблих учасників АТО та вшанування пам"яті загиблих на 2014-2020 роки</t>
  </si>
  <si>
    <t>Районна  програма щодо організації перевезень пільгових категорій населення на території Олександрівського району на 2016 рік</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</si>
  <si>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</si>
  <si>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</si>
  <si>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</si>
  <si>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</si>
  <si>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</si>
  <si>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</si>
  <si>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"Шкільний автобус"на 2016-2020 роки</t>
  </si>
  <si>
    <t>Районна програма оздоровлення і відпочинку дітей та підлітків на 2014-2017 роки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</si>
  <si>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</si>
  <si>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</si>
  <si>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Районна програма впровадження профільного навчання на 201-2014 роки</t>
  </si>
  <si>
    <t>Загальноосвітні школи ( в т.ч. школа-дитячий садок, інтернат при школі)</t>
  </si>
  <si>
    <t>Районна програма "Підтримки розвитку територіальних громад та місцевих ініціатив громадських організацій Олександрівського району в 2012-2015 роках</t>
  </si>
  <si>
    <t>Центри первинної медичної (медико-санітарної) допомоги</t>
  </si>
  <si>
    <t>в тому числі за рахунок субвенції з обласного бюджету</t>
  </si>
  <si>
    <t>75</t>
  </si>
  <si>
    <t>250324</t>
  </si>
  <si>
    <t>Субвенція іншим бюджетам на виконання інвестиційних проектів</t>
  </si>
  <si>
    <t>Комплексна програма охорони навколишнього природного середовища у Олександрівському районі на 2011-2015 роки</t>
  </si>
  <si>
    <t>250380</t>
  </si>
  <si>
    <t>Районна цільова програма по реалізації в районі "Національного плану дій щодо реалізації конвенції ООН про права дитини" на період до 2016 року</t>
  </si>
  <si>
    <t>091102</t>
  </si>
  <si>
    <t>Програми і заходи центрів служб для сім"ї, дітей та молоді</t>
  </si>
  <si>
    <t>091103</t>
  </si>
  <si>
    <t xml:space="preserve">Соціальні програми і заходи державних органів  у справах молоді </t>
  </si>
  <si>
    <t>11</t>
  </si>
  <si>
    <t>Відділ молоді та спорту райдержадміністрації</t>
  </si>
  <si>
    <t>Програма енергоефективності Олександрівського району на період до 2015 року</t>
  </si>
  <si>
    <t>150101</t>
  </si>
  <si>
    <t>Капітальні вкладення</t>
  </si>
  <si>
    <t>Районна цільова соціальна програма розвитку фізичної культури і спорту в Олександрівському районі на 2012-2016 роки</t>
  </si>
  <si>
    <t>130107</t>
  </si>
  <si>
    <t>0810</t>
  </si>
  <si>
    <t>Утримання та навчально-тренувальна робота дитячо-юнацьких спортивних шкіл</t>
  </si>
  <si>
    <t>130102</t>
  </si>
  <si>
    <t>Проведення навчально - тренувальних  зборів і змагань</t>
  </si>
  <si>
    <t>130112</t>
  </si>
  <si>
    <t xml:space="preserve">Інші видатки </t>
  </si>
  <si>
    <t>130115</t>
  </si>
  <si>
    <t>Центри "Спорт для всіх" та заходи з фізичної культури</t>
  </si>
  <si>
    <t>130203</t>
  </si>
  <si>
    <t>Утримання   та навчально- тренувальна робота  дитячо-юнацьких спортивних шкіл (які підпорядковані громадським організаціям фізкультурно-спортивної спрямованості)</t>
  </si>
  <si>
    <t>130204</t>
  </si>
  <si>
    <t xml:space="preserve">Утримання апарату  управління громадських фізкультурно-спортивних організацій </t>
  </si>
  <si>
    <t>130205</t>
  </si>
  <si>
    <t>Фінансова підтримка спортивних споруд, які належать громадським організаціям фізкультурно-спортивної спрямованості</t>
  </si>
  <si>
    <t>Інші видатки</t>
  </si>
  <si>
    <t xml:space="preserve">Централізовані бухгалтерії 
</t>
  </si>
  <si>
    <t>Програма зайнятості населення Олександрівського району на період до 2017 року</t>
  </si>
  <si>
    <t>090501</t>
  </si>
  <si>
    <t>1050</t>
  </si>
  <si>
    <t>Організація та проведення громадських робіт</t>
  </si>
  <si>
    <t>Програма розвитку місцевого самоврядування в Олександрівському районі на 2013-2015 роки (та на період до 2018 року)</t>
  </si>
  <si>
    <t>01</t>
  </si>
  <si>
    <t>Районна рада</t>
  </si>
  <si>
    <t>250404</t>
  </si>
  <si>
    <t>0133</t>
  </si>
  <si>
    <t>Програма економічного і соціального розвитку Олександрівського району на 2016 рік</t>
  </si>
  <si>
    <t>0490</t>
  </si>
  <si>
    <t>080600</t>
  </si>
  <si>
    <t>Фельдшерско-акушерські пункти ( на спіфінансування мікропроетків , які реалізуються у рамках проекту ПРООН "Місцевий розвиток орієнтований на громаду")</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</si>
  <si>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</si>
  <si>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</si>
  <si>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120201</t>
  </si>
  <si>
    <t>0830</t>
  </si>
  <si>
    <t>Періодичні видання (газети та журнали)</t>
  </si>
  <si>
    <t>Проведення навчально-тренувальних зборів і змагань</t>
  </si>
  <si>
    <t>Утримання та навчально-тренуальна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</si>
  <si>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 (КП ФСТ "Колос")</t>
  </si>
  <si>
    <t>180410</t>
  </si>
  <si>
    <t>Інші заходи пов"язані з економічною діяльністю</t>
  </si>
  <si>
    <t>Інші видатки (Фінансова підримка КП "Комсервіс")</t>
  </si>
  <si>
    <t>Інші заходи,  пов"язані з економічною діяльністю (Фінансова підтримка КП"Олександрівське УКБ")</t>
  </si>
  <si>
    <t>Загальноосвітні школи ( на спіфінансування мікропроетків , які реалізуються у рамках проекту ПРООН "Місцевий розвиток орієнтований на громаду")</t>
  </si>
  <si>
    <t>250315</t>
  </si>
  <si>
    <t>Програма цивільного захисту Олександрівського району на 2016-2020 роки</t>
  </si>
  <si>
    <t>210105</t>
  </si>
  <si>
    <t>0320</t>
  </si>
  <si>
    <t>Видатки на запобігання та  ліквідацію надзвичайних ситуацій та наслідків стихійного лиха</t>
  </si>
  <si>
    <t>060702</t>
  </si>
  <si>
    <t>Місцева  пожежна охорона</t>
  </si>
  <si>
    <t>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</si>
  <si>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220</t>
  </si>
  <si>
    <t>Фінансове управління</t>
  </si>
  <si>
    <t>ФІНАНСУВАННЯ
районного  бюджету  на 2016  рік</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</si>
  <si>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</si>
  <si>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</si>
  <si>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</si>
  <si>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у тому числі за рахунок залишків коштів, що склалися на початок року</t>
  </si>
  <si>
    <t>Запозичення</t>
  </si>
  <si>
    <t>з них за рахунок коштів субвенцій з державного бюджету</t>
  </si>
  <si>
    <t>На початок періоду</t>
  </si>
  <si>
    <t>На кінець періоду</t>
  </si>
  <si>
    <t>Кошти, що передаються із загального фонду до бюджету розвитку (спеціального фонду)</t>
  </si>
  <si>
    <t>Внутрішні зобов'язання</t>
  </si>
  <si>
    <t>з них, за рахунок  залишку коштів освітньої субвенції з державного бюджету</t>
  </si>
  <si>
    <t>Усього за типом кредитора</t>
  </si>
  <si>
    <t>…</t>
  </si>
  <si>
    <t>Фінансування за активними операціями</t>
  </si>
  <si>
    <t>Зміни обсягів  депозитів і цінних паперів, що використовуються для управління ліквідністю</t>
  </si>
  <si>
    <t>Розміщення бюджетних коштів на депозитах або придбання цінних паперів</t>
  </si>
  <si>
    <t>Придбання цінних паперів</t>
  </si>
  <si>
    <t>Зміни обсягів бюджетних коштів</t>
  </si>
  <si>
    <t>залучено залишків</t>
  </si>
  <si>
    <t>Усього за типом боргового зобов"язання</t>
  </si>
  <si>
    <t>Програми і заходи центрів соціальних служб для сім"ї, дітей та молоді</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</si>
  <si>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</si>
  <si>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</si>
  <si>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Додаток 2</t>
  </si>
  <si>
    <t xml:space="preserve">
</t>
  </si>
  <si>
    <t xml:space="preserve"> ПЕРЕЛІК
 об’єктів, видатки на які у 2016 році будуть проводитися за рахунок коштів бюджету розвитку (спеціального фонду) районного бюджету</t>
  </si>
  <si>
    <r>
      <t>Код програмної класифікації видатків та кредитування місцевого бюджету</t>
    </r>
    <r>
      <rPr>
        <vertAlign val="superscript"/>
        <sz val="10"/>
        <rFont val="Times New Roman"/>
        <family val="1"/>
      </rPr>
      <t>2</t>
    </r>
  </si>
  <si>
    <r>
      <t>Найменування
згідно з типовою відомчою/типовою програмною</t>
    </r>
    <r>
      <rPr>
        <vertAlign val="superscript"/>
        <sz val="14"/>
        <rFont val="Times New Roman"/>
        <family val="1"/>
      </rPr>
      <t>3</t>
    </r>
    <r>
      <rPr>
        <sz val="14"/>
        <rFont val="Times New Roman"/>
        <family val="1"/>
      </rPr>
      <t>/тимчасовою класифікацією видатків та кредитування місцевого бюджету</t>
    </r>
  </si>
  <si>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</si>
  <si>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</si>
  <si>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</si>
  <si>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</si>
  <si>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2016 рік</t>
  </si>
  <si>
    <t>у тому числі за рахунок:</t>
  </si>
  <si>
    <t>в тому числі на погашення кредиторської заборгованості, що склалася на 01.01.2016 року</t>
  </si>
  <si>
    <t>коштів районного бюджету</t>
  </si>
  <si>
    <t>субвенції з державного бюджету</t>
  </si>
  <si>
    <t>субвенції з обласного бюджету</t>
  </si>
  <si>
    <t>субвенцій з сільських, селищних бюджетів</t>
  </si>
  <si>
    <t>субвенцій з обласного бюджету</t>
  </si>
  <si>
    <t>субвенцій з державного бюджету</t>
  </si>
  <si>
    <t>з них на умовах співфінансу-вання</t>
  </si>
  <si>
    <t>Разом по головному розпоряднику коштів районного бюджету</t>
  </si>
  <si>
    <t>Капітальні видатки бюджетних установ</t>
  </si>
  <si>
    <t>на придбання обладнання для установ соціально-культурної сфери Олександрівського району Кіровоградської області</t>
  </si>
  <si>
    <t xml:space="preserve">Капітальний ремонт інших об'єктів </t>
  </si>
  <si>
    <t xml:space="preserve">Капітальні трансферти підприємствам (установам, організаціям) </t>
  </si>
  <si>
    <t>фінансова підтримка КП "Комсервіс"</t>
  </si>
  <si>
    <t>на обладнання приміщень спільної комунальної власності в яких розташовано Центр надання адміністративних послуг в Олександрівському районі</t>
  </si>
  <si>
    <t>на  видання, придбання, зберігання і доставку підручників і посібників для учнів загальноосвітніх навчальних закладів</t>
  </si>
  <si>
    <t>з них, за рахунок  залишків коштів освітньої субвенції з державного бюджету місцевим бюджетам станом на 01.01.2016 р</t>
  </si>
  <si>
    <t>придбання обладнання для установ соціально-культурної сфери Олександрівського району Кіровоградської області</t>
  </si>
  <si>
    <t>на придбання мультимедійних засобів навчання для шкільних закладів Олександрівського  району Кіровоградської області</t>
  </si>
  <si>
    <t>Капітальний ремонт інших об"єктів</t>
  </si>
  <si>
    <t xml:space="preserve">Експертиза проекту «Капітальний ремонт будівлі Голиківського навчально-виховного комплексу «Загальноосвітній навчальний заклад I-III ступенів-дошкільний навчальний заклад», за адресою: вул.Шкільна, 1, с.Голикове, Олександрівського району, Кіровоградської області»    </t>
  </si>
  <si>
    <t>капітальний ремонт котельні та системи опалення  Лісівської філії КЗ "Михайлівське НВО"</t>
  </si>
  <si>
    <t>виготовлення проектно-кошторисної документації на проведення санації (капітальний ремонт) будівлі Олександрівської ЗШ I-III ступенів №1 КЗ "Олександрівське НВО №1"</t>
  </si>
  <si>
    <t>070401</t>
  </si>
  <si>
    <t>0960</t>
  </si>
  <si>
    <t>Позашкільні  заклади освіти, заходи із позашкільної роботи з дітьми</t>
  </si>
  <si>
    <t>070801</t>
  </si>
  <si>
    <t>0970</t>
  </si>
  <si>
    <t xml:space="preserve">Придбання підручників 
</t>
  </si>
  <si>
    <t>за рахунок  залишків коштів освітньої субвенції з державного бюджету місцевим бюджетам станом на 01.01.2016 р</t>
  </si>
  <si>
    <t xml:space="preserve">на придбання шкільних автобусів для перевезення дітей, що проживають у сільській місцевості </t>
  </si>
  <si>
    <t>за рахунок залишків коштів освітньої субвенції з державного бюджету місцевим бюджетам, що утворився на початок бюджетного періоду</t>
  </si>
  <si>
    <t>співфінансування на придбання шкільного автобусу для перевезення дітей, що проживають у сільській місцевості</t>
  </si>
  <si>
    <t xml:space="preserve">Капітальне будівництво (придбання) інших об’єктів </t>
  </si>
  <si>
    <t>на реалізацію проекту «Будівництво шатрової покрівлі загальноосвітньої школи  I-III ступенів в с.Несваткове, Олександрівського району, Кіровоградської області»</t>
  </si>
  <si>
    <t>співфінансування на реалізацію проекту «Будівництво шатрової покрівлі загальноосвітньої школи  I-III ступенів в с.Несваткове, Олександрівського району, Кіровоградської області»</t>
  </si>
  <si>
    <t>робочий проект "Блискозахист Лісівського НВК"</t>
  </si>
  <si>
    <t>проект на монтаж пристроїв блискавкозахисту Лісівської філії КЗ "Михайлівське НВО"</t>
  </si>
  <si>
    <t>0824</t>
  </si>
  <si>
    <t>Бібліотеки</t>
  </si>
  <si>
    <t>Капітальний ремонт інших об’єктів</t>
  </si>
  <si>
    <t>Капітальний ремонт покрівлі районного Будинку культури, що знаходиться за адресою: Кіровоградська область, смт Олександрівка, вул.Коцюбинського,2</t>
  </si>
  <si>
    <t xml:space="preserve">Капітальні трансферти органам державного управління інших рівнів </t>
  </si>
  <si>
    <t>на співфінансування природоохоронного об"єкту  «Реконструкція системи каналізації смт.Олександрівка, Олександрівського району, Кіровоградської області»</t>
  </si>
  <si>
    <t>по об"єкту "Реконструкція котельні та системи опалення Михайлівської ЗШ I-III ст. с.Михайлівка з встановленням обладнання для заміщення споживання природного газу"</t>
  </si>
  <si>
    <t>Всього по бюджету</t>
  </si>
  <si>
    <t xml:space="preserve">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</si>
  <si>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t>
  </si>
  <si>
    <t>Затверджено</t>
  </si>
  <si>
    <t>в тому числі:</t>
  </si>
  <si>
    <t>Код програмної класифікації видатків та кредитування місцевого бюджету</t>
  </si>
  <si>
    <t>Видатки загального фонду</t>
  </si>
  <si>
    <t>Видатки спеціального фонду</t>
  </si>
  <si>
    <t>Видатки  споживання</t>
  </si>
  <si>
    <t>з них:</t>
  </si>
  <si>
    <t>Видатки розвитку</t>
  </si>
  <si>
    <t>видатки  споживання</t>
  </si>
  <si>
    <t>видатки  розвитку</t>
  </si>
  <si>
    <r>
      <t>Оплата  праці</t>
    </r>
    <r>
      <rPr>
        <b/>
        <sz val="12"/>
        <rFont val="Times New Roman"/>
        <family val="1"/>
      </rPr>
      <t xml:space="preserve"> (код 2110)</t>
    </r>
  </si>
  <si>
    <r>
      <t xml:space="preserve">Комунальні послуги та енергоносії </t>
    </r>
    <r>
      <rPr>
        <b/>
        <sz val="12"/>
        <rFont val="Times New Roman"/>
        <family val="1"/>
      </rPr>
      <t>(код 2270)</t>
    </r>
  </si>
  <si>
    <t>14=(3+8)</t>
  </si>
  <si>
    <t>Всього видатків</t>
  </si>
  <si>
    <t>Разом</t>
  </si>
  <si>
    <t>Всього</t>
  </si>
  <si>
    <t>з них</t>
  </si>
  <si>
    <t>Код функціональної класифікації видатків та кредитування бюджету</t>
  </si>
  <si>
    <t>бюджет розвитку</t>
  </si>
  <si>
    <t>Код тимчасової класифікації видатків та кредитування місцевого бюджету</t>
  </si>
  <si>
    <t>(тис.грн.)</t>
  </si>
  <si>
    <t>капітальні видатки за рахунок коштів, що передаються з загального фонду до бюджету розвитку (спеціального фонду)</t>
  </si>
  <si>
    <t xml:space="preserve">                             
</t>
  </si>
  <si>
    <t>(тис. грн.)</t>
  </si>
  <si>
    <t>Код</t>
  </si>
  <si>
    <t>Найменування згідно
 з класифікацією доходів бюджету</t>
  </si>
  <si>
    <t>Загальний фонд</t>
  </si>
  <si>
    <t>Спеціальний фонд</t>
  </si>
  <si>
    <t>в т.ч. бюджет розвитку</t>
  </si>
  <si>
    <t>Податкові надходження</t>
  </si>
  <si>
    <t>Податки на доходи, податки на прибуток, податки на збільшення ринкової вартості</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</si>
  <si>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</si>
  <si>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</si>
  <si>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</si>
  <si>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із сум пенсійних виплат або щомісячного довічного грошового утримання, що опадатковуються відповідно до підпункту 164.2.19 пункту 164.2 статті 164 Податкового кодексу</t>
  </si>
  <si>
    <t>Податок на прибуток підприємств</t>
  </si>
  <si>
    <t>….</t>
  </si>
  <si>
    <t>Податки на власність</t>
  </si>
  <si>
    <t xml:space="preserve">Збори та плата за спеціальне використання природних ресурсів </t>
  </si>
  <si>
    <t>Внутрішні податки на товари та послуги</t>
  </si>
  <si>
    <t xml:space="preserve">Податки на міжнародну торгівлю та зовнішні операції                                                                                   </t>
  </si>
  <si>
    <t>Окремі податки і збори, що зараховуються до місцевих бюджетів</t>
  </si>
  <si>
    <t>Рентна плата, збори на паливно-енергетичні ресурси</t>
  </si>
  <si>
    <t>Місцеві податки</t>
  </si>
  <si>
    <t>Інші податки та збори</t>
  </si>
  <si>
    <t xml:space="preserve">                             Зміни до міжбюджетних трансфертів  між Олександрівським  районним  бюджетом та  обласним бюджетом,  сільськими, селищними бюджетам  на 2016 рік, визначених у додатку  3  до рішення Олександрівської районної ради  від  22 грудня 2015 року №15 (з урахуванням змін, внесених
                                                      рішенням районної ради від 14 січня 2016 року № 36, від 23 лютого 2016 року №43, від 21 квітня 2016 року №52, від 22 червня 2016 №87, від 28 липня №100, від 15 вересня 2016 №108, від 22 листопада 2016 року №121) </t>
  </si>
  <si>
    <t>Додаток 4</t>
  </si>
  <si>
    <t>ПЕРЕЛІК
 місцевих (регіональних)   програм, які фінансуватимуться за рахунок коштів  Олександрівського  районного  бюджету  у 2016 році</t>
  </si>
  <si>
    <t>до рішення районної ради
"22" листопада 2016 року №121
(в редакції рішення районної ради 
"22" грудня  2016  №146)</t>
  </si>
  <si>
    <t>Додаток  1
до рішення  Олександрівської районної ради
"23" лютого  2016  № 43
(у редакції рішення Олександрівської районної ради  
від "22"  грудня  2016  №146)</t>
  </si>
  <si>
    <t>до рішення  Олександрівської районної ради від
"23" лютого   2016  № 43
(в редакції рішення Олександрівської районної ради 
"22" грудня  2016  №146)</t>
  </si>
  <si>
    <t>Затверджено
Рішення Олександрівської районної ради 
"22" грудня 2016  №146</t>
  </si>
  <si>
    <t>Рішення Олександрівської районної ради
"22"  грудня 2016 №146</t>
  </si>
  <si>
    <t xml:space="preserve">Затверджено
Рішення Олександрівської районної ради 
"22" грудня 2016  № 146 </t>
  </si>
  <si>
    <t>Неподаткові надходження</t>
  </si>
  <si>
    <t>Доходи від власності та підприємницької діяльності</t>
  </si>
  <si>
    <t>Частина чистого прибутку (доходу) комунальних унітарних підприємств та їх об"єднань, що вилучається до відповідного бюджету</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</si>
  <si>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</si>
  <si>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</si>
  <si>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штрафів та фінансових санкцій</t>
  </si>
  <si>
    <t>Інші неподаткові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</si>
  <si>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</si>
  <si>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</si>
  <si>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</si>
  <si>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</si>
  <si>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Доходи від операцій з капіталом</t>
  </si>
  <si>
    <t>Надходження від продажу основного капіталу</t>
  </si>
  <si>
    <t>Надходження від реалізації державних запасів товарів</t>
  </si>
  <si>
    <t>Надходження від продажу землі і нематеріальних активів</t>
  </si>
  <si>
    <t>Офіційні трансферти</t>
  </si>
  <si>
    <t>Від органів державного управління</t>
  </si>
  <si>
    <t>Кошти, що надходять з інших бюджетів</t>
  </si>
  <si>
    <t>....</t>
  </si>
  <si>
    <t>.....</t>
  </si>
  <si>
    <t xml:space="preserve">Дотації </t>
  </si>
  <si>
    <t>Базова дотація з державного бюджету місцевим бюджетам</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</si>
  <si>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</si>
  <si>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</si>
  <si>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</si>
  <si>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</si>
  <si>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</si>
  <si>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</si>
  <si>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</si>
  <si>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Від урядів зарубіжних країн та міжнародних організацій</t>
  </si>
  <si>
    <t>Цільові фонди</t>
  </si>
  <si>
    <t>Всього доходів</t>
  </si>
  <si>
    <t>Керівник секретаріату (секретар)_________________ради</t>
  </si>
  <si>
    <t xml:space="preserve">ЗМІНИ
 до доходів   районного бюджету на 2016 рік, визначених у додатку  1  до рішення Олександрівської районної ради  від 
 22 грудня 2015 року №15 (з урахуванням змін, внесених рішенням районної ради від 14 січня 2016 року № 36, 
від 23 лютого 2016 року №43, від 21 квітня 2016 року №52, від 22 червня 2016 №87, від 28 липня №100, від 15 вересня 2016 №108, від 22 листопада 2016 року №121)                                                                                                               </t>
  </si>
  <si>
    <t>15</t>
  </si>
  <si>
    <t>Управління   соціального  захисту населення   райдержадміністрації</t>
  </si>
  <si>
    <t>090406</t>
  </si>
  <si>
    <t>1060</t>
  </si>
  <si>
    <t>Субсидії населенню для відшкодування витрат на придбання твердого та рідкого пічного побутового палива і скрапленого газу</t>
  </si>
  <si>
    <t>в тому числі за рахунок субвенції з державного бюджету</t>
  </si>
  <si>
    <r>
      <t>Найменування
згідно з типовою відомчою/типовою програмною</t>
    </r>
    <r>
      <rPr>
        <vertAlign val="superscript"/>
        <sz val="12"/>
        <rFont val="Times New Roman"/>
        <family val="1"/>
      </rPr>
      <t>2</t>
    </r>
    <r>
      <rPr>
        <sz val="12"/>
        <rFont val="Times New Roman"/>
        <family val="1"/>
      </rPr>
      <t>/тимчасовою класифікацією видатків та кредитування місцевого бюджету</t>
    </r>
  </si>
  <si>
    <t xml:space="preserve">              Зміни до розподілу   видатків  районного бюджету на 2016 рік, визначеного у додатку №2 до рішення Олександрівської районної ради від  22 грудня 2015 року №15 "Про районний бюджет на 2016 рік", з урахуванням змін затверджених рішенням районної ради від  14 січня 2016 року № 36, від 23 лютого 2016 року №43, від 21 квітня 2016 року №52, від 22 червня 2016 №87, від 28 липня №100, від 15 вересня 2016 №108, від 22 листопада 2016 року №121) </t>
  </si>
  <si>
    <t>090302</t>
  </si>
  <si>
    <t>1040</t>
  </si>
  <si>
    <t>Допомога у зв"язку з вагітністю і пологами</t>
  </si>
  <si>
    <t>090306</t>
  </si>
  <si>
    <t>Допомога на дітей одиноким матерям</t>
  </si>
  <si>
    <t>090401</t>
  </si>
  <si>
    <t xml:space="preserve">Державна  соціальна допомога  малозабезпеченим сім"ям </t>
  </si>
  <si>
    <t>090304</t>
  </si>
  <si>
    <t xml:space="preserve">Допомога при народженні дитини </t>
  </si>
  <si>
    <t>Інші субвенції</t>
  </si>
  <si>
    <t>за рахунок субвенції з обласного бюджету</t>
  </si>
  <si>
    <t>0180</t>
  </si>
  <si>
    <t xml:space="preserve">Інші субвенції </t>
  </si>
  <si>
    <t>в тому  числі:</t>
  </si>
  <si>
    <t>Фінансове управління райдержадміністрації</t>
  </si>
  <si>
    <t>10</t>
  </si>
  <si>
    <t>Відділ освіти райдержадміністрації</t>
  </si>
  <si>
    <t>070201</t>
  </si>
  <si>
    <t>0921</t>
  </si>
  <si>
    <t xml:space="preserve">Загальноосвітні школи (в т. ч. школа-дитячий садок, інтернат при школі), спеціалізовані школи, ліцеї, гімназії, колегіуми </t>
  </si>
  <si>
    <t>в тому числі за рахунок освітньої субвенції з державного бюджету місцевим бюджетам</t>
  </si>
  <si>
    <t>070808</t>
  </si>
  <si>
    <t>0990</t>
  </si>
  <si>
    <t>Допомога дітям-сиротам та дітям, позбавленим батьківського піклування, яким виповнюється 18 років</t>
  </si>
  <si>
    <t>070807</t>
  </si>
  <si>
    <t xml:space="preserve">Інші освітні програми
</t>
  </si>
  <si>
    <t>090202</t>
  </si>
  <si>
    <t>1030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</si>
  <si>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</si>
  <si>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</si>
  <si>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
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</si>
  <si>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090208</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</si>
  <si>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</si>
  <si>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</si>
  <si>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090211</t>
  </si>
  <si>
    <t>в тому числі за рахунок субвенцій сільських та селищних бюджетів</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</si>
  <si>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</si>
  <si>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</si>
  <si>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</si>
  <si>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03</t>
  </si>
  <si>
    <t>Районна державна адміністрація</t>
  </si>
  <si>
    <t>080101</t>
  </si>
  <si>
    <t>0731</t>
  </si>
  <si>
    <t xml:space="preserve">Лікарні </t>
  </si>
  <si>
    <t>в тому числі за рахунок медичної субвенції з державного бюджету місцевим бюджетам</t>
  </si>
  <si>
    <t>в тому числі за рахунок стабілізаційної дотації</t>
  </si>
  <si>
    <t>Стабілізаційна дотація</t>
  </si>
  <si>
    <t>Медична субвенція з державного бюджету місцевим бюджетам</t>
  </si>
  <si>
    <t>Відділ культури   райдержадміністрації</t>
  </si>
  <si>
    <t>110204</t>
  </si>
  <si>
    <t>0828</t>
  </si>
  <si>
    <t>Палаци і будинки культури, клуби та інші заклади клубного типу</t>
  </si>
  <si>
    <t>)</t>
  </si>
  <si>
    <t>O2</t>
  </si>
  <si>
    <t>-</t>
  </si>
  <si>
    <t xml:space="preserve">Назва місцевого бюджету адміністративно-територіальної одиниці  </t>
  </si>
  <si>
    <t>Інші субвенії із загального фонду районного бюджету</t>
  </si>
  <si>
    <t>Інші додаткові дотації з районного бюджету</t>
  </si>
  <si>
    <t>Субвенції  до загального фонду районного бюджету із сільських, селищних бюджетів</t>
  </si>
  <si>
    <t>Всього субвенцій до загального фонду</t>
  </si>
  <si>
    <t>Субвенції до спеціального фонду районного бюджету із сільських, селищних бюджетів</t>
  </si>
  <si>
    <t>Всього субвенції до спеціального фонду районного бюджету</t>
  </si>
  <si>
    <t>Субвенція із спеціального фонду районного бюджету</t>
  </si>
  <si>
    <t>Субвенція  із спеціального фонду районного бюджету до обласного бюджету</t>
  </si>
  <si>
    <t>Субвенції з інших місцевих бюджетів</t>
  </si>
  <si>
    <t>О3</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</si>
  <si>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</si>
  <si>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проведення виборів депутатів місцевих рад та сільських, селищних, міських голів(загальний фонд)</t>
  </si>
  <si>
    <t>на реалізацію заходів з розвитку земельних відносин</t>
  </si>
  <si>
    <t xml:space="preserve">Субвенція за рахунок залишку коштів освітньої субвенції з державного бюджету місцевим бюджетам, що утворився на початок бюджетного періоду, </t>
  </si>
  <si>
    <t xml:space="preserve">Субвенція за рахунок залишку коштів медичної субвенції з державного бюджету місцевим бюджетам, що утворився на початок бюджетного періоду, </t>
  </si>
  <si>
    <t>відділу освіти райдержадміністрації</t>
  </si>
  <si>
    <t>райдержадміністрації</t>
  </si>
  <si>
    <t>відділ молоді та спорту</t>
  </si>
  <si>
    <t>на співфінансування природоохоронного об"єкту  «Реконструкція системи каналізації смт Олександрівка, Олександрівського району, Кіровоградської області»</t>
  </si>
  <si>
    <t>по об"єкту «Реконструкція котельні та системи опалення Михайлівської ЗШ I-III ст. с.Михайлівка з встановленням обладнання для заміщення споживання природного газу»</t>
  </si>
  <si>
    <t>по об "єкту "Реконструкція котельні та системи опалення Михайлівської ЗОШ  I-III ст. с.Михайлівка  з встановленням обладнання для заміщення споживання природного газу"</t>
  </si>
  <si>
    <t>на фінансування об"єкта: "Кіровоградська обласна  дитяча лікарня по вул. Преображенській, 79/35. м.Кіровоград, - реконструкція".</t>
  </si>
  <si>
    <t>загально-освітнім навчальним закладам</t>
  </si>
  <si>
    <t>навчально-виховним об"єднанням</t>
  </si>
  <si>
    <t>Всього по райдержадміністрації</t>
  </si>
  <si>
    <t>Податок на доходи фізичних осіб, що сплачується податковими агентами, із доходів платника податку у вигляді заробітної плати</t>
  </si>
  <si>
    <t>090204</t>
  </si>
  <si>
    <t>090207</t>
  </si>
  <si>
    <t>090210</t>
  </si>
  <si>
    <t>090215</t>
  </si>
  <si>
    <t>090405</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</si>
</sst>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0.000"/>
    <numFmt numFmtId="199" formatCode="0.00000"/>
    <numFmt numFmtId="200" formatCode="#,##0.00000_р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Red]0.000"/>
    <numFmt numFmtId="206" formatCode="0.00000;[Red]0.00000"/>
  </numFmts>
  <fonts count="65">
    <font>
      <sz val="10"/>
      <name val="Times New Roman"/>
      <family val="0"/>
    </font>
    <font>
      <b/>
      <sz val="10"/>
      <name val="Arial"/>
      <family val="0"/>
    </font>
    <font>
      <i/>
      <sz val="10"/>
      <name val="Arial"/>
      <family val="0"/>
    </font>
    <font>
      <b/>
      <i/>
      <sz val="10"/>
      <name val="Arial"/>
      <family val="0"/>
    </font>
    <font>
      <sz val="8"/>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sz val="14"/>
      <name val="Times New Roman"/>
      <family val="1"/>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i/>
      <sz val="12"/>
      <name val="Times New Roman"/>
      <family val="1"/>
    </font>
    <font>
      <b/>
      <sz val="14"/>
      <name val="Times New Roman"/>
      <family val="1"/>
    </font>
    <font>
      <sz val="11"/>
      <name val="Times New Roman"/>
      <family val="0"/>
    </font>
    <font>
      <b/>
      <sz val="10"/>
      <name val="Times New Roman"/>
      <family val="0"/>
    </font>
    <font>
      <vertAlign val="superscript"/>
      <sz val="12"/>
      <name val="Times New Roman"/>
      <family val="1"/>
    </font>
    <font>
      <b/>
      <i/>
      <sz val="12"/>
      <name val="Times New Roman"/>
      <family val="1"/>
    </font>
    <font>
      <b/>
      <sz val="10"/>
      <name val="Arial Cyr"/>
      <family val="0"/>
    </font>
    <font>
      <b/>
      <sz val="10"/>
      <name val="Times New Roman Cyr"/>
      <family val="1"/>
    </font>
    <font>
      <b/>
      <sz val="14"/>
      <name val="Times New Roman CYR"/>
      <family val="0"/>
    </font>
    <font>
      <b/>
      <sz val="12"/>
      <name val="Times New Roman Cyr"/>
      <family val="0"/>
    </font>
    <font>
      <sz val="10"/>
      <name val="Arial"/>
      <family val="2"/>
    </font>
    <font>
      <b/>
      <sz val="12"/>
      <name val="Times New Roman CYR"/>
      <family val="0"/>
    </font>
    <font>
      <b/>
      <sz val="11"/>
      <name val="Times New Roman Cyr"/>
      <family val="1"/>
    </font>
    <font>
      <b/>
      <sz val="11"/>
      <name val="Times New Roman"/>
      <family val="1"/>
    </font>
    <font>
      <b/>
      <sz val="10"/>
      <name val="Times New Roman CYR"/>
      <family val="0"/>
    </font>
    <font>
      <b/>
      <sz val="12"/>
      <name val="Arial Cyr"/>
      <family val="0"/>
    </font>
    <font>
      <sz val="10"/>
      <color indexed="10"/>
      <name val="Times New Roman"/>
      <family val="0"/>
    </font>
    <font>
      <sz val="9"/>
      <name val="Times New Roman"/>
      <family val="1"/>
    </font>
    <font>
      <i/>
      <sz val="13"/>
      <name val="Times New Roman"/>
      <family val="1"/>
    </font>
    <font>
      <i/>
      <sz val="11"/>
      <name val="Times New Roman"/>
      <family val="1"/>
    </font>
    <font>
      <i/>
      <sz val="14"/>
      <name val="Times New Roman"/>
      <family val="1"/>
    </font>
    <font>
      <sz val="14"/>
      <color indexed="8"/>
      <name val="Times New Roman"/>
      <family val="1"/>
    </font>
    <font>
      <i/>
      <sz val="14"/>
      <name val="Helv"/>
      <family val="0"/>
    </font>
    <font>
      <sz val="14"/>
      <name val="Helv"/>
      <family val="0"/>
    </font>
    <font>
      <vertAlign val="superscript"/>
      <sz val="10"/>
      <name val="Times New Roman"/>
      <family val="1"/>
    </font>
    <font>
      <vertAlign val="superscript"/>
      <sz val="14"/>
      <name val="Times New Roman"/>
      <family val="1"/>
    </font>
    <font>
      <b/>
      <sz val="8"/>
      <name val="Times New Roman"/>
      <family val="1"/>
    </font>
    <font>
      <b/>
      <i/>
      <sz val="14"/>
      <name val="Times New Roman"/>
      <family val="1"/>
    </font>
    <font>
      <b/>
      <sz val="14"/>
      <name val="Helv"/>
      <family val="0"/>
    </font>
    <font>
      <sz val="14"/>
      <name val="Times New Roman CYR"/>
      <family val="0"/>
    </font>
    <font>
      <sz val="14"/>
      <color indexed="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top style="thin"/>
      <bottom style="thin"/>
    </border>
    <border>
      <left>
        <color indexed="63"/>
      </left>
      <right>
        <color indexed="63"/>
      </right>
      <top style="thin"/>
      <bottom>
        <color indexed="63"/>
      </bottom>
    </border>
    <border>
      <left style="medium"/>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thin"/>
      <bottom style="medium"/>
    </border>
    <border>
      <left>
        <color indexed="63"/>
      </left>
      <right>
        <color indexed="63"/>
      </right>
      <top style="thin"/>
      <bottom style="thin"/>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style="thin"/>
      <right>
        <color indexed="63"/>
      </right>
      <top style="thin"/>
      <bottom>
        <color indexed="63"/>
      </bottom>
    </border>
  </borders>
  <cellStyleXfs count="126">
    <xf numFmtId="0" fontId="2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44"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 fillId="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2" fillId="26" borderId="1" applyNumberFormat="0" applyAlignment="0" applyProtection="0"/>
    <xf numFmtId="0" fontId="21" fillId="0" borderId="0">
      <alignment/>
      <protection/>
    </xf>
    <xf numFmtId="0" fontId="21"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3"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472">
    <xf numFmtId="0" fontId="0" fillId="0" borderId="0" xfId="0" applyAlignment="1">
      <alignment/>
    </xf>
    <xf numFmtId="0" fontId="25" fillId="0" borderId="0" xfId="0" applyFont="1" applyFill="1" applyAlignment="1">
      <alignment/>
    </xf>
    <xf numFmtId="197" fontId="25" fillId="0" borderId="0" xfId="0" applyNumberFormat="1" applyFont="1" applyFill="1" applyAlignment="1">
      <alignment/>
    </xf>
    <xf numFmtId="0" fontId="25"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4" fillId="0" borderId="0" xfId="0" applyFont="1" applyFill="1" applyAlignment="1">
      <alignment/>
    </xf>
    <xf numFmtId="0" fontId="19" fillId="0" borderId="0" xfId="0" applyFont="1" applyFill="1" applyAlignment="1">
      <alignment/>
    </xf>
    <xf numFmtId="0" fontId="19" fillId="0" borderId="0" xfId="0" applyFont="1" applyFill="1" applyAlignment="1">
      <alignment horizontal="centerContinuous" vertical="center" wrapText="1"/>
    </xf>
    <xf numFmtId="0" fontId="19" fillId="0" borderId="0" xfId="0" applyFont="1" applyFill="1" applyAlignment="1">
      <alignment horizontal="centerContinuous"/>
    </xf>
    <xf numFmtId="0" fontId="25" fillId="0" borderId="0" xfId="0" applyFont="1" applyFill="1" applyAlignment="1">
      <alignment horizontal="centerContinuous"/>
    </xf>
    <xf numFmtId="0" fontId="25" fillId="0" borderId="13" xfId="0" applyFont="1" applyFill="1" applyBorder="1" applyAlignment="1">
      <alignment horizontal="center" vertical="center" wrapText="1"/>
    </xf>
    <xf numFmtId="0" fontId="25" fillId="0" borderId="12" xfId="0" applyFont="1" applyFill="1" applyBorder="1" applyAlignment="1">
      <alignment/>
    </xf>
    <xf numFmtId="0" fontId="25" fillId="0" borderId="12" xfId="0" applyFont="1" applyFill="1" applyBorder="1" applyAlignment="1">
      <alignment vertical="center" wrapText="1"/>
    </xf>
    <xf numFmtId="0" fontId="25"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vertical="center" wrapText="1"/>
    </xf>
    <xf numFmtId="0" fontId="19" fillId="0" borderId="17" xfId="0" applyFont="1" applyFill="1" applyBorder="1" applyAlignment="1">
      <alignment horizontal="center" vertical="center"/>
    </xf>
    <xf numFmtId="0" fontId="25" fillId="0" borderId="18" xfId="0" applyFont="1" applyFill="1" applyBorder="1" applyAlignment="1">
      <alignment horizontal="center" vertical="center" wrapText="1"/>
    </xf>
    <xf numFmtId="0" fontId="25" fillId="0" borderId="15" xfId="0" applyFont="1" applyFill="1" applyBorder="1" applyAlignment="1">
      <alignment vertical="center" wrapText="1"/>
    </xf>
    <xf numFmtId="0" fontId="19" fillId="0" borderId="19" xfId="0" applyFont="1" applyFill="1" applyBorder="1" applyAlignment="1">
      <alignment horizontal="center" vertical="center"/>
    </xf>
    <xf numFmtId="0" fontId="19" fillId="0" borderId="12" xfId="0" applyFont="1" applyFill="1" applyBorder="1" applyAlignment="1">
      <alignment horizontal="center"/>
    </xf>
    <xf numFmtId="0" fontId="25" fillId="0" borderId="12" xfId="0" applyFont="1" applyFill="1" applyBorder="1" applyAlignment="1">
      <alignment horizontal="center"/>
    </xf>
    <xf numFmtId="0" fontId="25" fillId="0" borderId="12" xfId="0" applyFont="1" applyFill="1" applyBorder="1" applyAlignment="1">
      <alignment horizontal="center" wrapText="1"/>
    </xf>
    <xf numFmtId="0" fontId="19" fillId="0" borderId="0" xfId="0" applyFont="1" applyFill="1" applyAlignment="1">
      <alignment horizontal="center"/>
    </xf>
    <xf numFmtId="49" fontId="25" fillId="0" borderId="12" xfId="0" applyNumberFormat="1" applyFont="1" applyFill="1" applyBorder="1" applyAlignment="1">
      <alignment horizontal="center" vertical="center" wrapText="1"/>
    </xf>
    <xf numFmtId="0" fontId="25" fillId="0" borderId="0" xfId="0" applyFont="1" applyFill="1" applyBorder="1" applyAlignment="1">
      <alignment/>
    </xf>
    <xf numFmtId="0" fontId="25" fillId="0"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0" fontId="34" fillId="0" borderId="0" xfId="0" applyFont="1" applyFill="1" applyBorder="1" applyAlignment="1">
      <alignment/>
    </xf>
    <xf numFmtId="0" fontId="25" fillId="0" borderId="0" xfId="0" applyFont="1" applyFill="1" applyAlignment="1">
      <alignment horizontal="center" vertical="center" wrapText="1"/>
    </xf>
    <xf numFmtId="49" fontId="25" fillId="0" borderId="0" xfId="0" applyNumberFormat="1" applyFont="1" applyFill="1" applyAlignment="1">
      <alignment horizontal="center" vertical="center" wrapText="1"/>
    </xf>
    <xf numFmtId="0" fontId="4" fillId="0" borderId="12" xfId="0" applyFont="1" applyFill="1" applyBorder="1" applyAlignment="1">
      <alignment/>
    </xf>
    <xf numFmtId="0" fontId="25" fillId="0" borderId="17" xfId="0" applyFont="1" applyFill="1" applyBorder="1" applyAlignment="1">
      <alignment vertical="center" wrapText="1"/>
    </xf>
    <xf numFmtId="0" fontId="25" fillId="0" borderId="19" xfId="0" applyFont="1" applyFill="1" applyBorder="1" applyAlignment="1">
      <alignment vertical="center" wrapText="1"/>
    </xf>
    <xf numFmtId="0" fontId="0" fillId="0" borderId="0" xfId="0" applyNumberFormat="1" applyFont="1" applyFill="1" applyAlignment="1" applyProtection="1">
      <alignment/>
      <protection/>
    </xf>
    <xf numFmtId="197" fontId="19" fillId="0" borderId="12" xfId="0" applyNumberFormat="1" applyFont="1" applyFill="1" applyBorder="1" applyAlignment="1">
      <alignment horizontal="center"/>
    </xf>
    <xf numFmtId="197" fontId="25" fillId="0" borderId="12" xfId="0" applyNumberFormat="1" applyFont="1" applyFill="1" applyBorder="1" applyAlignment="1">
      <alignment horizontal="center"/>
    </xf>
    <xf numFmtId="197" fontId="25" fillId="0" borderId="12" xfId="0" applyNumberFormat="1" applyFont="1" applyFill="1" applyBorder="1" applyAlignment="1">
      <alignment horizontal="center" wrapText="1"/>
    </xf>
    <xf numFmtId="197" fontId="25" fillId="0" borderId="12" xfId="0" applyNumberFormat="1" applyFont="1" applyFill="1" applyBorder="1" applyAlignment="1">
      <alignment horizontal="center"/>
    </xf>
    <xf numFmtId="0" fontId="36" fillId="0" borderId="0" xfId="0" applyNumberFormat="1" applyFont="1" applyFill="1" applyAlignment="1" applyProtection="1">
      <alignment/>
      <protection/>
    </xf>
    <xf numFmtId="0" fontId="36" fillId="0" borderId="0" xfId="0" applyFont="1" applyFill="1" applyAlignment="1">
      <alignment/>
    </xf>
    <xf numFmtId="0" fontId="0" fillId="0" borderId="0" xfId="0" applyFont="1" applyFill="1" applyAlignment="1">
      <alignment/>
    </xf>
    <xf numFmtId="0" fontId="26" fillId="0" borderId="0" xfId="0" applyFont="1" applyFill="1" applyAlignment="1">
      <alignment horizontal="left" wrapText="1"/>
    </xf>
    <xf numFmtId="0" fontId="35" fillId="0" borderId="0" xfId="0" applyNumberFormat="1" applyFont="1" applyFill="1" applyAlignment="1" applyProtection="1">
      <alignment horizontal="center" vertical="center" wrapText="1"/>
      <protection/>
    </xf>
    <xf numFmtId="49" fontId="25" fillId="0" borderId="0" xfId="0" applyNumberFormat="1" applyFont="1" applyFill="1" applyAlignment="1" applyProtection="1">
      <alignment horizontal="center" vertical="center" wrapText="1"/>
      <protection/>
    </xf>
    <xf numFmtId="0" fontId="4" fillId="0" borderId="20" xfId="0" applyNumberFormat="1" applyFont="1" applyFill="1" applyBorder="1" applyAlignment="1" applyProtection="1">
      <alignment vertical="center"/>
      <protection/>
    </xf>
    <xf numFmtId="0" fontId="19" fillId="0" borderId="12" xfId="0" applyNumberFormat="1" applyFont="1" applyFill="1" applyBorder="1" applyAlignment="1" applyProtection="1">
      <alignment horizontal="center" vertical="center" wrapText="1"/>
      <protection/>
    </xf>
    <xf numFmtId="0" fontId="37"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36" fillId="0" borderId="0" xfId="0" applyNumberFormat="1" applyFont="1" applyFill="1" applyAlignment="1" applyProtection="1">
      <alignment wrapText="1"/>
      <protection/>
    </xf>
    <xf numFmtId="0" fontId="36" fillId="0" borderId="0" xfId="0" applyFont="1" applyFill="1" applyAlignment="1">
      <alignment wrapText="1"/>
    </xf>
    <xf numFmtId="0" fontId="36" fillId="0" borderId="0" xfId="0" applyNumberFormat="1" applyFont="1" applyFill="1" applyAlignment="1" applyProtection="1">
      <alignment vertical="center" wrapText="1"/>
      <protection/>
    </xf>
    <xf numFmtId="0" fontId="0" fillId="0" borderId="0" xfId="0" applyNumberFormat="1" applyFont="1" applyFill="1" applyAlignment="1" applyProtection="1">
      <alignment wrapText="1"/>
      <protection/>
    </xf>
    <xf numFmtId="0" fontId="0" fillId="0" borderId="0" xfId="0" applyFont="1" applyFill="1" applyAlignment="1">
      <alignment wrapText="1"/>
    </xf>
    <xf numFmtId="199"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37" fillId="0" borderId="0" xfId="0" applyFont="1" applyAlignment="1">
      <alignment/>
    </xf>
    <xf numFmtId="0" fontId="37" fillId="0" borderId="0" xfId="0" applyNumberFormat="1" applyFont="1" applyFill="1" applyAlignment="1" applyProtection="1">
      <alignment/>
      <protection/>
    </xf>
    <xf numFmtId="0" fontId="0" fillId="0" borderId="20" xfId="0" applyNumberFormat="1" applyFont="1" applyFill="1" applyBorder="1" applyAlignment="1" applyProtection="1">
      <alignment horizontal="center"/>
      <protection/>
    </xf>
    <xf numFmtId="0" fontId="26" fillId="0" borderId="12" xfId="0" applyFont="1" applyBorder="1" applyAlignment="1">
      <alignment horizontal="center" vertical="center"/>
    </xf>
    <xf numFmtId="49" fontId="19" fillId="0" borderId="12" xfId="0" applyNumberFormat="1" applyFont="1" applyFill="1" applyBorder="1" applyAlignment="1">
      <alignment horizontal="center" vertical="center" wrapText="1"/>
    </xf>
    <xf numFmtId="0" fontId="25" fillId="0" borderId="20" xfId="0" applyNumberFormat="1" applyFont="1" applyFill="1" applyBorder="1" applyAlignment="1" applyProtection="1">
      <alignment vertical="center"/>
      <protection/>
    </xf>
    <xf numFmtId="197" fontId="26" fillId="0" borderId="12" xfId="0" applyNumberFormat="1" applyFont="1" applyBorder="1" applyAlignment="1">
      <alignment horizontal="center" vertical="center"/>
    </xf>
    <xf numFmtId="197" fontId="0" fillId="0" borderId="0" xfId="0" applyNumberFormat="1" applyFont="1" applyFill="1" applyAlignment="1" applyProtection="1">
      <alignment horizontal="center"/>
      <protection/>
    </xf>
    <xf numFmtId="197" fontId="0" fillId="0" borderId="0" xfId="0" applyNumberFormat="1" applyFont="1" applyFill="1" applyAlignment="1" applyProtection="1">
      <alignment/>
      <protection/>
    </xf>
    <xf numFmtId="197" fontId="25" fillId="0" borderId="20" xfId="0" applyNumberFormat="1" applyFont="1" applyFill="1" applyBorder="1" applyAlignment="1">
      <alignment/>
    </xf>
    <xf numFmtId="49" fontId="25" fillId="0" borderId="12" xfId="0" applyNumberFormat="1" applyFont="1" applyFill="1" applyBorder="1" applyAlignment="1">
      <alignment horizontal="center" vertical="center"/>
    </xf>
    <xf numFmtId="0" fontId="35" fillId="0" borderId="12" xfId="0" applyFont="1" applyFill="1" applyBorder="1" applyAlignment="1">
      <alignment horizontal="left" vertical="center" wrapText="1"/>
    </xf>
    <xf numFmtId="49" fontId="34" fillId="0" borderId="12" xfId="0" applyNumberFormat="1" applyFont="1" applyFill="1" applyBorder="1" applyAlignment="1">
      <alignment horizontal="center" vertical="center" wrapText="1"/>
    </xf>
    <xf numFmtId="187" fontId="26" fillId="0" borderId="12" xfId="0" applyNumberFormat="1" applyFont="1" applyFill="1" applyBorder="1" applyAlignment="1" applyProtection="1">
      <alignment horizontal="left" vertical="top" wrapText="1"/>
      <protection/>
    </xf>
    <xf numFmtId="49" fontId="39" fillId="0" borderId="12" xfId="0" applyNumberFormat="1" applyFont="1" applyFill="1" applyBorder="1" applyAlignment="1">
      <alignment horizontal="center" vertical="center" wrapText="1"/>
    </xf>
    <xf numFmtId="197" fontId="25" fillId="0" borderId="12" xfId="0" applyNumberFormat="1" applyFont="1" applyFill="1" applyBorder="1" applyAlignment="1">
      <alignment horizontal="center" vertical="center" wrapText="1"/>
    </xf>
    <xf numFmtId="197" fontId="19" fillId="0" borderId="12"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199" fontId="25" fillId="0" borderId="12" xfId="0" applyNumberFormat="1" applyFont="1" applyFill="1" applyBorder="1" applyAlignment="1">
      <alignment horizontal="center"/>
    </xf>
    <xf numFmtId="49" fontId="25" fillId="0" borderId="12" xfId="0" applyNumberFormat="1" applyFont="1" applyFill="1" applyBorder="1" applyAlignment="1">
      <alignment horizontal="center" vertical="center" wrapText="1"/>
    </xf>
    <xf numFmtId="0" fontId="25" fillId="0" borderId="13" xfId="0" applyFont="1" applyFill="1" applyBorder="1" applyAlignment="1">
      <alignment horizontal="left" vertical="center" wrapText="1"/>
    </xf>
    <xf numFmtId="0" fontId="21" fillId="0" borderId="0" xfId="0" applyFont="1" applyAlignment="1">
      <alignment/>
    </xf>
    <xf numFmtId="0" fontId="25" fillId="0" borderId="0" xfId="0" applyFont="1" applyAlignment="1">
      <alignment/>
    </xf>
    <xf numFmtId="0" fontId="26" fillId="0" borderId="0" xfId="0" applyNumberFormat="1" applyFont="1" applyFill="1" applyAlignment="1" applyProtection="1">
      <alignment horizontal="center" vertical="center" wrapText="1"/>
      <protection/>
    </xf>
    <xf numFmtId="0" fontId="40" fillId="0" borderId="0" xfId="0" applyFont="1" applyAlignment="1">
      <alignment wrapText="1"/>
    </xf>
    <xf numFmtId="0" fontId="40" fillId="0" borderId="0" xfId="0" applyFont="1" applyAlignment="1">
      <alignment/>
    </xf>
    <xf numFmtId="0" fontId="21" fillId="0" borderId="0" xfId="0" applyFont="1" applyAlignment="1">
      <alignment/>
    </xf>
    <xf numFmtId="0" fontId="41" fillId="0" borderId="0" xfId="0" applyFont="1" applyAlignment="1">
      <alignment horizontal="center" vertical="center" wrapText="1"/>
    </xf>
    <xf numFmtId="0" fontId="4" fillId="0" borderId="0" xfId="0" applyNumberFormat="1" applyFont="1" applyFill="1" applyBorder="1" applyAlignment="1" applyProtection="1">
      <alignment horizontal="right" vertical="center"/>
      <protection/>
    </xf>
    <xf numFmtId="0" fontId="25" fillId="0" borderId="0" xfId="0" applyNumberFormat="1" applyFont="1" applyFill="1" applyBorder="1" applyAlignment="1" applyProtection="1">
      <alignment horizontal="right" vertical="center"/>
      <protection/>
    </xf>
    <xf numFmtId="0" fontId="21" fillId="0" borderId="0" xfId="0" applyFont="1" applyBorder="1" applyAlignment="1">
      <alignment/>
    </xf>
    <xf numFmtId="0" fontId="43" fillId="0" borderId="12" xfId="0" applyFont="1" applyBorder="1" applyAlignment="1">
      <alignment horizontal="right"/>
    </xf>
    <xf numFmtId="0" fontId="19" fillId="0" borderId="12" xfId="52" applyFont="1" applyBorder="1" applyAlignment="1">
      <alignment horizontal="right"/>
      <protection/>
    </xf>
    <xf numFmtId="0" fontId="19" fillId="0" borderId="21" xfId="52" applyFont="1" applyBorder="1" applyAlignment="1">
      <alignment horizontal="center"/>
      <protection/>
    </xf>
    <xf numFmtId="2" fontId="35" fillId="0" borderId="22" xfId="0" applyNumberFormat="1" applyFont="1" applyBorder="1" applyAlignment="1">
      <alignment vertical="top" wrapText="1"/>
    </xf>
    <xf numFmtId="0" fontId="25" fillId="0" borderId="0" xfId="0" applyFont="1" applyAlignment="1">
      <alignment/>
    </xf>
    <xf numFmtId="2" fontId="35" fillId="0" borderId="20" xfId="0" applyNumberFormat="1" applyFont="1" applyBorder="1" applyAlignment="1">
      <alignment vertical="top" wrapText="1"/>
    </xf>
    <xf numFmtId="0" fontId="25" fillId="0" borderId="12" xfId="0" applyFont="1" applyFill="1" applyBorder="1" applyAlignment="1">
      <alignment horizontal="center" vertical="top" wrapText="1"/>
    </xf>
    <xf numFmtId="0" fontId="19" fillId="26" borderId="12" xfId="0" applyFont="1" applyFill="1" applyBorder="1" applyAlignment="1">
      <alignment vertical="top" wrapText="1"/>
    </xf>
    <xf numFmtId="0" fontId="25" fillId="0" borderId="12" xfId="0" applyFont="1" applyFill="1" applyBorder="1" applyAlignment="1">
      <alignment vertical="top" wrapText="1"/>
    </xf>
    <xf numFmtId="0" fontId="19" fillId="0" borderId="17" xfId="0" applyFont="1" applyBorder="1" applyAlignment="1">
      <alignment horizontal="center" vertical="top" wrapText="1"/>
    </xf>
    <xf numFmtId="0" fontId="19" fillId="0" borderId="12" xfId="0" applyNumberFormat="1" applyFont="1" applyFill="1" applyBorder="1" applyAlignment="1">
      <alignment horizontal="center" vertical="top" wrapText="1"/>
    </xf>
    <xf numFmtId="0" fontId="25" fillId="0" borderId="12" xfId="0" applyFont="1" applyFill="1" applyBorder="1" applyAlignment="1">
      <alignment vertical="top"/>
    </xf>
    <xf numFmtId="0" fontId="25" fillId="0" borderId="12" xfId="0" applyFont="1" applyBorder="1" applyAlignment="1">
      <alignment vertical="top" wrapText="1"/>
    </xf>
    <xf numFmtId="0" fontId="25" fillId="0" borderId="12" xfId="0" applyFont="1" applyFill="1" applyBorder="1" applyAlignment="1">
      <alignment wrapText="1"/>
    </xf>
    <xf numFmtId="197" fontId="26" fillId="0" borderId="16" xfId="0" applyNumberFormat="1" applyFont="1" applyBorder="1" applyAlignment="1">
      <alignment wrapText="1"/>
    </xf>
    <xf numFmtId="197" fontId="35" fillId="0" borderId="16" xfId="0" applyNumberFormat="1" applyFont="1" applyBorder="1" applyAlignment="1">
      <alignment wrapText="1"/>
    </xf>
    <xf numFmtId="197" fontId="26" fillId="0" borderId="14" xfId="0" applyNumberFormat="1" applyFont="1" applyBorder="1" applyAlignment="1">
      <alignment wrapText="1"/>
    </xf>
    <xf numFmtId="197" fontId="35" fillId="0" borderId="23" xfId="0" applyNumberFormat="1" applyFont="1" applyBorder="1" applyAlignment="1">
      <alignment horizontal="center"/>
    </xf>
    <xf numFmtId="197" fontId="26" fillId="0" borderId="12" xfId="0" applyNumberFormat="1" applyFont="1" applyBorder="1" applyAlignment="1">
      <alignment wrapText="1"/>
    </xf>
    <xf numFmtId="197" fontId="35" fillId="0" borderId="13" xfId="0" applyNumberFormat="1" applyFont="1" applyFill="1" applyBorder="1" applyAlignment="1">
      <alignment horizontal="center"/>
    </xf>
    <xf numFmtId="197" fontId="35" fillId="0" borderId="24" xfId="0" applyNumberFormat="1" applyFont="1" applyBorder="1" applyAlignment="1">
      <alignment horizontal="center"/>
    </xf>
    <xf numFmtId="197" fontId="26" fillId="0" borderId="12" xfId="0" applyNumberFormat="1" applyFont="1" applyBorder="1" applyAlignment="1">
      <alignment horizontal="center" wrapText="1"/>
    </xf>
    <xf numFmtId="197" fontId="26" fillId="0" borderId="16" xfId="0" applyNumberFormat="1" applyFont="1" applyBorder="1" applyAlignment="1">
      <alignment horizontal="center" wrapText="1"/>
    </xf>
    <xf numFmtId="197" fontId="35" fillId="0" borderId="23" xfId="0" applyNumberFormat="1" applyFont="1" applyFill="1" applyBorder="1" applyAlignment="1">
      <alignment horizontal="center"/>
    </xf>
    <xf numFmtId="0" fontId="46" fillId="0" borderId="12" xfId="0" applyFont="1" applyBorder="1" applyAlignment="1">
      <alignment horizontal="right"/>
    </xf>
    <xf numFmtId="0" fontId="47" fillId="0" borderId="12" xfId="52" applyFont="1" applyBorder="1" applyAlignment="1">
      <alignment horizontal="right"/>
      <protection/>
    </xf>
    <xf numFmtId="0" fontId="47" fillId="0" borderId="21" xfId="52" applyFont="1" applyBorder="1" applyAlignment="1">
      <alignment horizontal="center"/>
      <protection/>
    </xf>
    <xf numFmtId="197" fontId="26" fillId="26" borderId="12" xfId="0" applyNumberFormat="1" applyFont="1" applyFill="1" applyBorder="1" applyAlignment="1">
      <alignment horizontal="center" wrapText="1"/>
    </xf>
    <xf numFmtId="0" fontId="48" fillId="0" borderId="12" xfId="0" applyFont="1" applyBorder="1" applyAlignment="1">
      <alignment horizontal="right"/>
    </xf>
    <xf numFmtId="0" fontId="46" fillId="0" borderId="12" xfId="0" applyFont="1" applyBorder="1" applyAlignment="1">
      <alignment horizontal="right"/>
    </xf>
    <xf numFmtId="0" fontId="46" fillId="0" borderId="12" xfId="0" applyFont="1" applyBorder="1" applyAlignment="1">
      <alignment horizontal="right" wrapText="1"/>
    </xf>
    <xf numFmtId="0" fontId="47" fillId="0" borderId="12" xfId="52" applyFont="1" applyBorder="1" applyAlignment="1">
      <alignment horizontal="right" wrapText="1"/>
      <protection/>
    </xf>
    <xf numFmtId="197" fontId="26" fillId="0" borderId="12" xfId="0" applyNumberFormat="1" applyFont="1" applyBorder="1" applyAlignment="1">
      <alignment horizontal="center"/>
    </xf>
    <xf numFmtId="0" fontId="25" fillId="0" borderId="25" xfId="0" applyFont="1" applyFill="1" applyBorder="1" applyAlignment="1">
      <alignment wrapText="1"/>
    </xf>
    <xf numFmtId="0" fontId="25" fillId="0" borderId="12" xfId="0" applyFont="1" applyBorder="1" applyAlignment="1">
      <alignment wrapText="1"/>
    </xf>
    <xf numFmtId="2" fontId="26" fillId="0" borderId="12" xfId="0" applyNumberFormat="1" applyFont="1" applyBorder="1" applyAlignment="1">
      <alignment/>
    </xf>
    <xf numFmtId="0" fontId="26" fillId="0" borderId="12" xfId="0" applyFont="1" applyBorder="1" applyAlignment="1">
      <alignment wrapText="1"/>
    </xf>
    <xf numFmtId="0" fontId="26" fillId="0" borderId="12" xfId="0" applyFont="1" applyBorder="1" applyAlignment="1">
      <alignment/>
    </xf>
    <xf numFmtId="0" fontId="35" fillId="0" borderId="12" xfId="0" applyFont="1" applyBorder="1" applyAlignment="1">
      <alignment vertical="center" wrapText="1"/>
    </xf>
    <xf numFmtId="197" fontId="19" fillId="0" borderId="12" xfId="0" applyNumberFormat="1" applyFont="1" applyBorder="1" applyAlignment="1">
      <alignment horizontal="center"/>
    </xf>
    <xf numFmtId="197" fontId="35" fillId="0" borderId="12" xfId="0" applyNumberFormat="1" applyFont="1" applyBorder="1" applyAlignment="1">
      <alignment horizontal="center"/>
    </xf>
    <xf numFmtId="0" fontId="37" fillId="0" borderId="12" xfId="0" applyFont="1" applyBorder="1" applyAlignment="1">
      <alignment horizontal="right"/>
    </xf>
    <xf numFmtId="0" fontId="0" fillId="0" borderId="12" xfId="0" applyFont="1" applyBorder="1" applyAlignment="1">
      <alignment/>
    </xf>
    <xf numFmtId="0" fontId="0" fillId="0" borderId="0" xfId="0" applyFont="1" applyAlignment="1">
      <alignment/>
    </xf>
    <xf numFmtId="0" fontId="40" fillId="0" borderId="0" xfId="0" applyFont="1" applyBorder="1" applyAlignment="1">
      <alignment horizontal="right"/>
    </xf>
    <xf numFmtId="197" fontId="21" fillId="0" borderId="0" xfId="0" applyNumberFormat="1" applyFont="1" applyAlignment="1">
      <alignment/>
    </xf>
    <xf numFmtId="2" fontId="40" fillId="0" borderId="0" xfId="0" applyNumberFormat="1" applyFont="1" applyBorder="1" applyAlignment="1">
      <alignment horizontal="right"/>
    </xf>
    <xf numFmtId="2" fontId="21" fillId="0" borderId="0" xfId="0" applyNumberFormat="1" applyFont="1" applyBorder="1" applyAlignment="1">
      <alignment/>
    </xf>
    <xf numFmtId="2" fontId="21" fillId="0" borderId="0" xfId="0" applyNumberFormat="1" applyFont="1" applyAlignment="1">
      <alignment/>
    </xf>
    <xf numFmtId="0" fontId="49" fillId="0" borderId="26" xfId="0" applyFont="1" applyBorder="1" applyAlignment="1">
      <alignment horizontal="center"/>
    </xf>
    <xf numFmtId="0" fontId="0" fillId="0" borderId="0" xfId="0" applyNumberFormat="1" applyFont="1" applyFill="1" applyBorder="1" applyAlignment="1" applyProtection="1">
      <alignment horizontal="center"/>
      <protection/>
    </xf>
    <xf numFmtId="0" fontId="35" fillId="0" borderId="0" xfId="0" applyNumberFormat="1" applyFont="1" applyFill="1" applyAlignment="1" applyProtection="1">
      <alignment vertical="center" wrapText="1"/>
      <protection/>
    </xf>
    <xf numFmtId="0" fontId="25" fillId="0" borderId="0" xfId="0" applyFont="1" applyFill="1" applyAlignment="1">
      <alignment/>
    </xf>
    <xf numFmtId="0" fontId="0" fillId="0" borderId="12"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2" xfId="0" applyFont="1" applyFill="1" applyBorder="1" applyAlignment="1">
      <alignment/>
    </xf>
    <xf numFmtId="0" fontId="25" fillId="0" borderId="24" xfId="0" applyFont="1" applyFill="1" applyBorder="1" applyAlignment="1">
      <alignment/>
    </xf>
    <xf numFmtId="0" fontId="34" fillId="0" borderId="12" xfId="0" applyFont="1" applyFill="1" applyBorder="1" applyAlignment="1">
      <alignment horizontal="center" vertical="center" wrapText="1"/>
    </xf>
    <xf numFmtId="197" fontId="25" fillId="0" borderId="16" xfId="0" applyNumberFormat="1" applyFont="1" applyFill="1" applyBorder="1" applyAlignment="1">
      <alignment horizontal="center" vertical="center" wrapText="1"/>
    </xf>
    <xf numFmtId="197" fontId="25" fillId="0" borderId="17" xfId="0" applyNumberFormat="1" applyFont="1" applyFill="1" applyBorder="1" applyAlignment="1">
      <alignment horizontal="center" vertical="center" wrapText="1"/>
    </xf>
    <xf numFmtId="197" fontId="25" fillId="0" borderId="12" xfId="0" applyNumberFormat="1" applyFont="1" applyFill="1" applyBorder="1" applyAlignment="1">
      <alignment horizontal="center" vertical="center" wrapText="1"/>
    </xf>
    <xf numFmtId="197" fontId="25" fillId="0" borderId="24" xfId="0" applyNumberFormat="1" applyFont="1" applyFill="1" applyBorder="1" applyAlignment="1">
      <alignment horizontal="center" vertical="center" wrapText="1"/>
    </xf>
    <xf numFmtId="199" fontId="25" fillId="0" borderId="24" xfId="0" applyNumberFormat="1" applyFont="1" applyFill="1" applyBorder="1" applyAlignment="1">
      <alignment horizontal="center" vertical="center" wrapText="1"/>
    </xf>
    <xf numFmtId="199" fontId="25" fillId="0" borderId="12" xfId="0" applyNumberFormat="1" applyFont="1" applyFill="1" applyBorder="1" applyAlignment="1">
      <alignment horizontal="center" vertical="center" wrapText="1"/>
    </xf>
    <xf numFmtId="199" fontId="25" fillId="0" borderId="12" xfId="0" applyNumberFormat="1" applyFont="1" applyFill="1" applyBorder="1" applyAlignment="1">
      <alignment horizontal="center" vertical="center"/>
    </xf>
    <xf numFmtId="197" fontId="25" fillId="0" borderId="20" xfId="0" applyNumberFormat="1"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9" fillId="0" borderId="16" xfId="0" applyFont="1" applyFill="1" applyBorder="1" applyAlignment="1">
      <alignment horizontal="center" vertical="center" wrapText="1"/>
    </xf>
    <xf numFmtId="197" fontId="19" fillId="0" borderId="16" xfId="0" applyNumberFormat="1" applyFont="1" applyFill="1" applyBorder="1" applyAlignment="1">
      <alignment horizontal="center" vertical="center" wrapText="1"/>
    </xf>
    <xf numFmtId="197" fontId="19" fillId="0" borderId="17" xfId="0" applyNumberFormat="1" applyFont="1" applyFill="1" applyBorder="1" applyAlignment="1">
      <alignment horizontal="center" vertical="center" wrapText="1"/>
    </xf>
    <xf numFmtId="197" fontId="19" fillId="0" borderId="24" xfId="0" applyNumberFormat="1" applyFont="1" applyFill="1" applyBorder="1" applyAlignment="1">
      <alignment horizontal="center" vertical="center" wrapText="1"/>
    </xf>
    <xf numFmtId="199" fontId="19" fillId="0" borderId="24" xfId="0" applyNumberFormat="1" applyFont="1" applyFill="1" applyBorder="1" applyAlignment="1">
      <alignment horizontal="center" vertical="center" wrapText="1"/>
    </xf>
    <xf numFmtId="199" fontId="19" fillId="0" borderId="12" xfId="0" applyNumberFormat="1" applyFont="1" applyFill="1" applyBorder="1" applyAlignment="1">
      <alignment horizontal="center" vertical="center" wrapText="1"/>
    </xf>
    <xf numFmtId="199" fontId="19" fillId="0" borderId="12" xfId="0" applyNumberFormat="1" applyFont="1" applyFill="1" applyBorder="1" applyAlignment="1">
      <alignment horizontal="center" vertical="center"/>
    </xf>
    <xf numFmtId="2" fontId="25" fillId="0" borderId="12" xfId="0" applyNumberFormat="1" applyFont="1" applyFill="1" applyBorder="1" applyAlignment="1">
      <alignment horizontal="center" vertical="center" wrapText="1"/>
    </xf>
    <xf numFmtId="197" fontId="25" fillId="0" borderId="12" xfId="0" applyNumberFormat="1" applyFont="1" applyFill="1" applyBorder="1" applyAlignment="1">
      <alignment horizontal="center" vertical="center"/>
    </xf>
    <xf numFmtId="197" fontId="25" fillId="0" borderId="27"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wrapText="1"/>
    </xf>
    <xf numFmtId="0" fontId="34" fillId="0" borderId="12" xfId="0" applyFont="1" applyFill="1" applyBorder="1" applyAlignment="1">
      <alignment horizontal="left" vertical="center" wrapText="1"/>
    </xf>
    <xf numFmtId="197" fontId="25" fillId="0" borderId="24" xfId="0" applyNumberFormat="1" applyFont="1" applyFill="1" applyBorder="1" applyAlignment="1">
      <alignment horizontal="center" vertical="center"/>
    </xf>
    <xf numFmtId="199" fontId="25" fillId="0" borderId="24" xfId="0" applyNumberFormat="1" applyFont="1" applyFill="1" applyBorder="1" applyAlignment="1">
      <alignment horizontal="center" vertical="center"/>
    </xf>
    <xf numFmtId="197" fontId="25" fillId="0" borderId="24" xfId="0" applyNumberFormat="1" applyFont="1" applyFill="1" applyBorder="1" applyAlignment="1">
      <alignment/>
    </xf>
    <xf numFmtId="0" fontId="25" fillId="0" borderId="12" xfId="0" applyFont="1" applyFill="1" applyBorder="1" applyAlignment="1">
      <alignment horizontal="left" vertical="center" wrapText="1"/>
    </xf>
    <xf numFmtId="197" fontId="25" fillId="0" borderId="12" xfId="0" applyNumberFormat="1" applyFont="1" applyFill="1" applyBorder="1" applyAlignment="1">
      <alignment/>
    </xf>
    <xf numFmtId="197" fontId="19" fillId="0" borderId="12" xfId="0" applyNumberFormat="1" applyFont="1" applyFill="1" applyBorder="1" applyAlignment="1">
      <alignment horizontal="center" vertical="center"/>
    </xf>
    <xf numFmtId="197" fontId="19" fillId="0" borderId="24" xfId="0" applyNumberFormat="1" applyFont="1" applyFill="1" applyBorder="1" applyAlignment="1">
      <alignment horizontal="center" vertical="center"/>
    </xf>
    <xf numFmtId="199" fontId="19" fillId="0" borderId="24" xfId="0" applyNumberFormat="1" applyFont="1" applyFill="1" applyBorder="1" applyAlignment="1">
      <alignment horizontal="center" vertical="center"/>
    </xf>
    <xf numFmtId="49" fontId="39" fillId="0" borderId="12" xfId="0" applyNumberFormat="1" applyFont="1" applyFill="1" applyBorder="1" applyAlignment="1">
      <alignment horizontal="center" vertical="center" wrapText="1"/>
    </xf>
    <xf numFmtId="49" fontId="19" fillId="0" borderId="12" xfId="0" applyNumberFormat="1" applyFont="1" applyFill="1" applyBorder="1" applyAlignment="1">
      <alignment horizontal="center" vertical="center"/>
    </xf>
    <xf numFmtId="197" fontId="19" fillId="0" borderId="12" xfId="0" applyNumberFormat="1" applyFont="1" applyFill="1" applyBorder="1" applyAlignment="1">
      <alignment/>
    </xf>
    <xf numFmtId="197" fontId="19" fillId="0" borderId="24" xfId="0" applyNumberFormat="1" applyFont="1" applyFill="1" applyBorder="1" applyAlignment="1">
      <alignment/>
    </xf>
    <xf numFmtId="49" fontId="25" fillId="0" borderId="12" xfId="0" applyNumberFormat="1" applyFont="1" applyFill="1" applyBorder="1" applyAlignment="1">
      <alignment horizontal="center" vertical="center"/>
    </xf>
    <xf numFmtId="0" fontId="34" fillId="0" borderId="12" xfId="0" applyFont="1" applyFill="1" applyBorder="1" applyAlignment="1">
      <alignment vertical="center" wrapText="1"/>
    </xf>
    <xf numFmtId="0" fontId="25" fillId="0" borderId="24" xfId="0" applyFont="1" applyFill="1" applyBorder="1" applyAlignment="1">
      <alignment horizontal="center" vertical="center" wrapText="1"/>
    </xf>
    <xf numFmtId="197" fontId="25" fillId="0" borderId="24" xfId="0" applyNumberFormat="1" applyFont="1" applyFill="1" applyBorder="1" applyAlignment="1">
      <alignment horizontal="center"/>
    </xf>
    <xf numFmtId="199" fontId="19" fillId="0" borderId="12" xfId="0" applyNumberFormat="1" applyFont="1" applyFill="1" applyBorder="1" applyAlignment="1">
      <alignment horizontal="center"/>
    </xf>
    <xf numFmtId="200" fontId="25" fillId="0" borderId="12" xfId="0" applyNumberFormat="1" applyFont="1" applyFill="1" applyBorder="1" applyAlignment="1">
      <alignment horizontal="center" vertical="center"/>
    </xf>
    <xf numFmtId="200" fontId="25" fillId="0" borderId="27" xfId="0" applyNumberFormat="1" applyFont="1" applyFill="1" applyBorder="1" applyAlignment="1">
      <alignment horizontal="center" vertical="center"/>
    </xf>
    <xf numFmtId="197" fontId="25" fillId="0" borderId="0" xfId="0" applyNumberFormat="1" applyFont="1" applyFill="1" applyAlignment="1">
      <alignment/>
    </xf>
    <xf numFmtId="199" fontId="25" fillId="0" borderId="0" xfId="0" applyNumberFormat="1" applyFont="1" applyFill="1" applyAlignment="1">
      <alignment/>
    </xf>
    <xf numFmtId="0" fontId="25" fillId="0" borderId="12" xfId="0" applyFont="1" applyFill="1" applyBorder="1" applyAlignment="1">
      <alignment horizontal="center"/>
    </xf>
    <xf numFmtId="1" fontId="25" fillId="0" borderId="12" xfId="0" applyNumberFormat="1" applyFont="1" applyFill="1" applyBorder="1" applyAlignment="1">
      <alignment horizontal="center" vertical="center" wrapText="1"/>
    </xf>
    <xf numFmtId="200" fontId="34" fillId="0" borderId="27" xfId="0" applyNumberFormat="1" applyFont="1" applyFill="1" applyBorder="1" applyAlignment="1">
      <alignment horizontal="center" vertical="center"/>
    </xf>
    <xf numFmtId="0" fontId="25" fillId="0" borderId="24" xfId="0" applyFont="1" applyFill="1" applyBorder="1" applyAlignment="1">
      <alignment horizontal="center"/>
    </xf>
    <xf numFmtId="0" fontId="34" fillId="0" borderId="12" xfId="0" applyFont="1" applyFill="1" applyBorder="1" applyAlignment="1">
      <alignment horizontal="left"/>
    </xf>
    <xf numFmtId="200" fontId="25" fillId="0" borderId="12" xfId="0" applyNumberFormat="1" applyFont="1" applyFill="1" applyBorder="1" applyAlignment="1">
      <alignment horizontal="center" vertical="center" wrapText="1"/>
    </xf>
    <xf numFmtId="49" fontId="25" fillId="0" borderId="12" xfId="0" applyNumberFormat="1" applyFont="1" applyFill="1" applyBorder="1" applyAlignment="1">
      <alignment horizontal="left" vertical="center" wrapText="1"/>
    </xf>
    <xf numFmtId="0" fontId="34" fillId="0" borderId="12" xfId="0" applyFont="1" applyFill="1" applyBorder="1" applyAlignment="1">
      <alignment wrapText="1"/>
    </xf>
    <xf numFmtId="49" fontId="34" fillId="0" borderId="12" xfId="0" applyNumberFormat="1" applyFont="1" applyFill="1" applyBorder="1" applyAlignment="1">
      <alignment horizontal="center" vertical="center"/>
    </xf>
    <xf numFmtId="0" fontId="25" fillId="0" borderId="12" xfId="0" applyFont="1" applyFill="1" applyBorder="1" applyAlignment="1">
      <alignment horizontal="center" vertical="center"/>
    </xf>
    <xf numFmtId="0" fontId="25" fillId="0" borderId="27" xfId="0" applyFont="1" applyFill="1" applyBorder="1" applyAlignment="1">
      <alignment horizontal="left" vertical="center" wrapText="1"/>
    </xf>
    <xf numFmtId="197" fontId="25" fillId="0" borderId="0" xfId="0" applyNumberFormat="1" applyFont="1" applyFill="1" applyAlignment="1">
      <alignment horizontal="center" vertical="center"/>
    </xf>
    <xf numFmtId="0" fontId="34" fillId="0" borderId="13" xfId="0" applyFont="1" applyFill="1" applyBorder="1" applyAlignment="1">
      <alignment horizontal="left" vertical="center" wrapText="1"/>
    </xf>
    <xf numFmtId="0" fontId="25" fillId="0" borderId="12" xfId="0" applyFont="1" applyFill="1" applyBorder="1" applyAlignment="1">
      <alignment horizontal="justify"/>
    </xf>
    <xf numFmtId="0" fontId="34" fillId="0" borderId="13" xfId="0" applyFont="1" applyFill="1" applyBorder="1" applyAlignment="1">
      <alignment horizontal="center" vertical="center" wrapText="1"/>
    </xf>
    <xf numFmtId="0" fontId="19" fillId="0" borderId="12" xfId="0" applyFont="1" applyFill="1" applyBorder="1" applyAlignment="1">
      <alignment horizontal="center" vertical="center"/>
    </xf>
    <xf numFmtId="199" fontId="19" fillId="0" borderId="12" xfId="0" applyNumberFormat="1" applyFont="1" applyFill="1" applyBorder="1" applyAlignment="1">
      <alignment/>
    </xf>
    <xf numFmtId="0" fontId="25" fillId="0" borderId="0" xfId="0" applyFont="1" applyFill="1" applyBorder="1" applyAlignment="1">
      <alignment/>
    </xf>
    <xf numFmtId="197" fontId="25" fillId="0" borderId="0" xfId="0" applyNumberFormat="1" applyFont="1" applyFill="1" applyBorder="1" applyAlignment="1">
      <alignment/>
    </xf>
    <xf numFmtId="199" fontId="25" fillId="0" borderId="0" xfId="0" applyNumberFormat="1" applyFont="1" applyFill="1" applyBorder="1" applyAlignment="1">
      <alignment/>
    </xf>
    <xf numFmtId="0" fontId="50" fillId="0" borderId="0" xfId="0" applyNumberFormat="1" applyFont="1" applyFill="1" applyAlignment="1" applyProtection="1">
      <alignment/>
      <protection/>
    </xf>
    <xf numFmtId="0" fontId="20" fillId="0" borderId="0" xfId="0" applyFill="1" applyAlignment="1">
      <alignment/>
    </xf>
    <xf numFmtId="0" fontId="4" fillId="0" borderId="20" xfId="0" applyNumberFormat="1" applyFont="1" applyFill="1" applyBorder="1" applyAlignment="1" applyProtection="1">
      <alignment vertical="center"/>
      <protection/>
    </xf>
    <xf numFmtId="0" fontId="25" fillId="0" borderId="12" xfId="0" applyNumberFormat="1" applyFont="1" applyFill="1" applyBorder="1" applyAlignment="1" applyProtection="1">
      <alignment horizontal="center" vertical="center" wrapText="1"/>
      <protection/>
    </xf>
    <xf numFmtId="0" fontId="51" fillId="0" borderId="0" xfId="0" applyNumberFormat="1" applyFont="1" applyFill="1" applyAlignment="1" applyProtection="1">
      <alignment/>
      <protection/>
    </xf>
    <xf numFmtId="0" fontId="51" fillId="0" borderId="0" xfId="0" applyFont="1" applyFill="1" applyAlignment="1">
      <alignment/>
    </xf>
    <xf numFmtId="0" fontId="0" fillId="0" borderId="12" xfId="0" applyNumberFormat="1" applyFont="1" applyFill="1" applyBorder="1" applyAlignment="1" applyProtection="1">
      <alignment horizontal="center" vertical="center" wrapText="1"/>
      <protection/>
    </xf>
    <xf numFmtId="0" fontId="36" fillId="0" borderId="12" xfId="0" applyNumberFormat="1" applyFont="1" applyFill="1" applyBorder="1" applyAlignment="1" applyProtection="1">
      <alignment horizontal="left" vertical="top"/>
      <protection/>
    </xf>
    <xf numFmtId="0" fontId="26" fillId="0" borderId="12" xfId="0" applyNumberFormat="1" applyFont="1" applyFill="1" applyBorder="1" applyAlignment="1" applyProtection="1">
      <alignment vertical="top" wrapText="1"/>
      <protection/>
    </xf>
    <xf numFmtId="199" fontId="26" fillId="0" borderId="12" xfId="0" applyNumberFormat="1" applyFont="1" applyFill="1" applyBorder="1" applyAlignment="1" applyProtection="1">
      <alignment horizontal="center" vertical="center"/>
      <protection/>
    </xf>
    <xf numFmtId="199" fontId="0" fillId="0" borderId="0" xfId="0" applyNumberFormat="1" applyFont="1" applyFill="1" applyAlignment="1" applyProtection="1">
      <alignment/>
      <protection/>
    </xf>
    <xf numFmtId="0" fontId="0" fillId="0" borderId="0" xfId="0" applyFont="1" applyFill="1" applyAlignment="1" applyProtection="1">
      <alignment/>
      <protection/>
    </xf>
    <xf numFmtId="199" fontId="26" fillId="0" borderId="12"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top"/>
      <protection/>
    </xf>
    <xf numFmtId="0" fontId="20" fillId="0" borderId="0" xfId="0" applyFill="1" applyAlignment="1">
      <alignment vertical="top"/>
    </xf>
    <xf numFmtId="0" fontId="52" fillId="0" borderId="12" xfId="0" applyNumberFormat="1" applyFont="1" applyFill="1" applyBorder="1" applyAlignment="1" applyProtection="1">
      <alignment vertical="top" wrapText="1"/>
      <protection/>
    </xf>
    <xf numFmtId="0" fontId="53" fillId="0" borderId="12" xfId="0" applyNumberFormat="1" applyFont="1" applyFill="1" applyBorder="1" applyAlignment="1" applyProtection="1">
      <alignment horizontal="left" vertical="top"/>
      <protection/>
    </xf>
    <xf numFmtId="0" fontId="54" fillId="0" borderId="12" xfId="0" applyNumberFormat="1" applyFont="1" applyFill="1" applyBorder="1" applyAlignment="1" applyProtection="1">
      <alignment vertical="top" wrapText="1"/>
      <protection/>
    </xf>
    <xf numFmtId="199" fontId="55" fillId="0" borderId="12" xfId="0" applyNumberFormat="1" applyFont="1" applyBorder="1" applyAlignment="1">
      <alignment horizontal="center" vertical="center" wrapText="1"/>
    </xf>
    <xf numFmtId="0" fontId="0" fillId="0" borderId="0" xfId="0" applyNumberFormat="1" applyFont="1" applyFill="1" applyAlignment="1" applyProtection="1">
      <alignment vertical="top"/>
      <protection/>
    </xf>
    <xf numFmtId="0" fontId="0" fillId="0" borderId="0" xfId="0" applyFont="1" applyFill="1" applyAlignment="1">
      <alignment vertical="top"/>
    </xf>
    <xf numFmtId="0" fontId="54" fillId="0" borderId="12" xfId="0" applyFont="1" applyFill="1" applyBorder="1" applyAlignment="1">
      <alignment horizontal="left" vertical="center" wrapText="1"/>
    </xf>
    <xf numFmtId="0" fontId="51" fillId="0" borderId="0" xfId="0" applyNumberFormat="1" applyFont="1" applyFill="1" applyAlignment="1" applyProtection="1">
      <alignment vertical="top"/>
      <protection/>
    </xf>
    <xf numFmtId="0" fontId="51" fillId="0" borderId="0" xfId="0" applyFont="1" applyFill="1" applyAlignment="1">
      <alignment vertical="top"/>
    </xf>
    <xf numFmtId="0" fontId="20" fillId="0" borderId="12" xfId="0" applyFont="1" applyFill="1" applyBorder="1" applyAlignment="1">
      <alignment/>
    </xf>
    <xf numFmtId="0" fontId="56" fillId="0" borderId="12" xfId="0" applyFont="1" applyFill="1" applyBorder="1" applyAlignment="1">
      <alignment/>
    </xf>
    <xf numFmtId="199" fontId="57" fillId="0" borderId="12" xfId="0" applyNumberFormat="1" applyFont="1" applyFill="1" applyBorder="1" applyAlignment="1">
      <alignment horizontal="center" vertical="center"/>
    </xf>
    <xf numFmtId="199" fontId="26" fillId="0" borderId="12" xfId="0" applyNumberFormat="1" applyFont="1" applyFill="1" applyBorder="1" applyAlignment="1">
      <alignment horizontal="center" vertical="center"/>
    </xf>
    <xf numFmtId="0" fontId="26" fillId="0" borderId="0" xfId="0" applyNumberFormat="1" applyFont="1" applyFill="1" applyAlignment="1" applyProtection="1">
      <alignment/>
      <protection/>
    </xf>
    <xf numFmtId="199" fontId="26" fillId="0" borderId="0" xfId="0" applyNumberFormat="1" applyFont="1" applyFill="1" applyAlignment="1" applyProtection="1">
      <alignment horizontal="center" vertical="center"/>
      <protection/>
    </xf>
    <xf numFmtId="0" fontId="0" fillId="0" borderId="12" xfId="0" applyNumberFormat="1" applyFont="1" applyFill="1" applyBorder="1" applyAlignment="1" applyProtection="1">
      <alignment/>
      <protection/>
    </xf>
    <xf numFmtId="0" fontId="26" fillId="0" borderId="12" xfId="0" applyNumberFormat="1" applyFont="1" applyFill="1" applyBorder="1" applyAlignment="1" applyProtection="1">
      <alignment wrapText="1"/>
      <protection/>
    </xf>
    <xf numFmtId="199" fontId="26" fillId="0" borderId="12"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protection/>
    </xf>
    <xf numFmtId="197" fontId="0" fillId="0" borderId="0" xfId="0" applyNumberFormat="1" applyFont="1" applyFill="1" applyAlignment="1" applyProtection="1">
      <alignment wrapText="1"/>
      <protection/>
    </xf>
    <xf numFmtId="199" fontId="25" fillId="0" borderId="12" xfId="0" applyNumberFormat="1" applyFont="1" applyFill="1" applyBorder="1" applyAlignment="1">
      <alignment horizontal="center"/>
    </xf>
    <xf numFmtId="199" fontId="25" fillId="0" borderId="12" xfId="0" applyNumberFormat="1" applyFont="1" applyFill="1" applyBorder="1" applyAlignment="1">
      <alignment/>
    </xf>
    <xf numFmtId="199" fontId="25" fillId="0" borderId="12" xfId="0" applyNumberFormat="1" applyFont="1" applyFill="1" applyBorder="1" applyAlignment="1">
      <alignment horizontal="center" wrapText="1"/>
    </xf>
    <xf numFmtId="199" fontId="25" fillId="0" borderId="0" xfId="0" applyNumberFormat="1" applyFont="1" applyFill="1" applyAlignment="1">
      <alignment/>
    </xf>
    <xf numFmtId="0" fontId="20" fillId="0" borderId="0" xfId="0" applyFont="1" applyAlignment="1">
      <alignment/>
    </xf>
    <xf numFmtId="0" fontId="26" fillId="0" borderId="0" xfId="0" applyFont="1" applyAlignment="1">
      <alignment/>
    </xf>
    <xf numFmtId="197" fontId="20" fillId="0" borderId="0" xfId="0" applyNumberFormat="1" applyFont="1" applyAlignment="1">
      <alignment/>
    </xf>
    <xf numFmtId="0" fontId="0" fillId="0" borderId="0" xfId="0" applyNumberFormat="1" applyFont="1" applyFill="1" applyAlignment="1" applyProtection="1">
      <alignment/>
      <protection/>
    </xf>
    <xf numFmtId="0" fontId="26" fillId="0" borderId="12" xfId="0" applyFont="1" applyFill="1" applyBorder="1" applyAlignment="1">
      <alignment horizontal="center" vertical="center" wrapText="1"/>
    </xf>
    <xf numFmtId="0" fontId="20" fillId="0" borderId="0" xfId="0" applyFont="1" applyBorder="1" applyAlignment="1">
      <alignment/>
    </xf>
    <xf numFmtId="0" fontId="25" fillId="0" borderId="0" xfId="0" applyFont="1" applyFill="1" applyBorder="1" applyAlignment="1">
      <alignment vertical="center" wrapText="1"/>
    </xf>
    <xf numFmtId="0" fontId="60" fillId="0" borderId="12" xfId="0" applyNumberFormat="1" applyFont="1" applyFill="1" applyBorder="1" applyAlignment="1" applyProtection="1">
      <alignment horizontal="center" vertical="center" wrapText="1"/>
      <protection/>
    </xf>
    <xf numFmtId="49" fontId="35" fillId="0" borderId="12" xfId="0" applyNumberFormat="1" applyFont="1" applyFill="1" applyBorder="1" applyAlignment="1">
      <alignment horizontal="center" vertical="center" wrapText="1"/>
    </xf>
    <xf numFmtId="1" fontId="35" fillId="0" borderId="13" xfId="0" applyNumberFormat="1" applyFont="1" applyFill="1" applyBorder="1" applyAlignment="1">
      <alignment horizontal="left" vertical="center" wrapText="1"/>
    </xf>
    <xf numFmtId="0" fontId="35" fillId="0" borderId="25" xfId="0" applyFont="1" applyFill="1" applyBorder="1" applyAlignment="1">
      <alignment horizontal="center" vertical="center" wrapText="1"/>
    </xf>
    <xf numFmtId="197" fontId="35" fillId="0" borderId="12" xfId="0" applyNumberFormat="1" applyFont="1" applyBorder="1" applyAlignment="1">
      <alignment horizontal="center" vertical="center"/>
    </xf>
    <xf numFmtId="197" fontId="35" fillId="0" borderId="25" xfId="0" applyNumberFormat="1" applyFont="1" applyFill="1" applyBorder="1" applyAlignment="1">
      <alignment horizontal="center" vertical="center" wrapText="1"/>
    </xf>
    <xf numFmtId="0" fontId="61" fillId="0" borderId="12" xfId="0"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0" fontId="26" fillId="0" borderId="13" xfId="0" applyFont="1" applyFill="1" applyBorder="1" applyAlignment="1">
      <alignment horizontal="left" vertical="center" wrapText="1"/>
    </xf>
    <xf numFmtId="0" fontId="26" fillId="0" borderId="12" xfId="0" applyFont="1" applyFill="1" applyBorder="1" applyAlignment="1">
      <alignment horizontal="left" vertical="center" wrapText="1"/>
    </xf>
    <xf numFmtId="197" fontId="26" fillId="0" borderId="12" xfId="0" applyNumberFormat="1" applyFont="1" applyBorder="1" applyAlignment="1">
      <alignment horizontal="center" vertical="center"/>
    </xf>
    <xf numFmtId="197" fontId="26" fillId="0" borderId="25" xfId="0" applyNumberFormat="1" applyFont="1" applyFill="1" applyBorder="1" applyAlignment="1">
      <alignment horizontal="center" vertical="center" wrapText="1"/>
    </xf>
    <xf numFmtId="0" fontId="26" fillId="0" borderId="27" xfId="0" applyFont="1" applyFill="1" applyBorder="1" applyAlignment="1">
      <alignment horizontal="left" vertical="center" wrapText="1"/>
    </xf>
    <xf numFmtId="0" fontId="4" fillId="0" borderId="12" xfId="0" applyNumberFormat="1" applyFont="1" applyFill="1" applyBorder="1" applyAlignment="1" applyProtection="1">
      <alignment horizontal="center" vertical="center" wrapText="1"/>
      <protection/>
    </xf>
    <xf numFmtId="0" fontId="26" fillId="0" borderId="25" xfId="0" applyFont="1" applyFill="1" applyBorder="1" applyAlignment="1">
      <alignment horizontal="center" vertical="center" wrapText="1"/>
    </xf>
    <xf numFmtId="197" fontId="26" fillId="0" borderId="12" xfId="0" applyNumberFormat="1" applyFont="1" applyFill="1" applyBorder="1" applyAlignment="1">
      <alignment horizontal="center" vertical="center" wrapText="1"/>
    </xf>
    <xf numFmtId="0" fontId="54" fillId="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197" fontId="26" fillId="0" borderId="17" xfId="0" applyNumberFormat="1" applyFont="1" applyFill="1" applyBorder="1" applyAlignment="1">
      <alignment horizontal="center" vertical="center" wrapText="1"/>
    </xf>
    <xf numFmtId="197" fontId="26" fillId="0" borderId="16" xfId="0" applyNumberFormat="1" applyFont="1" applyFill="1" applyBorder="1" applyAlignment="1">
      <alignment horizontal="center" vertical="center" wrapText="1"/>
    </xf>
    <xf numFmtId="197" fontId="26" fillId="0" borderId="15" xfId="0" applyNumberFormat="1" applyFont="1" applyFill="1" applyBorder="1" applyAlignment="1">
      <alignment horizontal="center" vertical="center" wrapText="1"/>
    </xf>
    <xf numFmtId="0" fontId="26" fillId="0" borderId="12" xfId="0" applyFont="1" applyFill="1" applyBorder="1" applyAlignment="1">
      <alignment horizontal="left" vertical="center" wrapText="1"/>
    </xf>
    <xf numFmtId="49" fontId="61" fillId="0" borderId="12" xfId="0" applyNumberFormat="1" applyFont="1" applyFill="1" applyBorder="1" applyAlignment="1">
      <alignment horizontal="center" vertical="center" wrapText="1"/>
    </xf>
    <xf numFmtId="0" fontId="35" fillId="0" borderId="13" xfId="0" applyFont="1" applyFill="1" applyBorder="1" applyAlignment="1">
      <alignment horizontal="left" vertical="center" wrapText="1"/>
    </xf>
    <xf numFmtId="0" fontId="62" fillId="0" borderId="12" xfId="0" applyFont="1" applyBorder="1" applyAlignment="1">
      <alignment/>
    </xf>
    <xf numFmtId="197" fontId="35" fillId="0" borderId="12" xfId="0" applyNumberFormat="1" applyFont="1" applyBorder="1" applyAlignment="1">
      <alignment horizontal="center" vertical="center"/>
    </xf>
    <xf numFmtId="187" fontId="35" fillId="0" borderId="12" xfId="0" applyNumberFormat="1" applyFont="1" applyBorder="1" applyAlignment="1">
      <alignment horizontal="center" vertical="center"/>
    </xf>
    <xf numFmtId="0" fontId="20" fillId="0" borderId="12" xfId="0" applyFont="1" applyBorder="1" applyAlignment="1">
      <alignment/>
    </xf>
    <xf numFmtId="0" fontId="57" fillId="0" borderId="12" xfId="0" applyFont="1" applyBorder="1" applyAlignment="1">
      <alignment/>
    </xf>
    <xf numFmtId="187" fontId="26" fillId="0" borderId="12" xfId="0" applyNumberFormat="1" applyFont="1" applyBorder="1" applyAlignment="1">
      <alignment horizontal="center" vertical="center"/>
    </xf>
    <xf numFmtId="0" fontId="56" fillId="0" borderId="12" xfId="0" applyFont="1" applyBorder="1" applyAlignment="1">
      <alignment/>
    </xf>
    <xf numFmtId="197" fontId="54" fillId="0" borderId="12" xfId="0" applyNumberFormat="1" applyFont="1" applyBorder="1" applyAlignment="1">
      <alignment horizontal="center" vertical="center"/>
    </xf>
    <xf numFmtId="0" fontId="26" fillId="0" borderId="12" xfId="0" applyNumberFormat="1" applyFont="1" applyFill="1" applyBorder="1" applyAlignment="1">
      <alignment horizontal="left" vertical="center" wrapText="1"/>
    </xf>
    <xf numFmtId="0" fontId="26" fillId="0" borderId="12" xfId="0" applyFont="1" applyFill="1" applyBorder="1" applyAlignment="1">
      <alignment vertical="top" wrapText="1"/>
    </xf>
    <xf numFmtId="187" fontId="35" fillId="0" borderId="12" xfId="0" applyNumberFormat="1" applyFont="1" applyBorder="1" applyAlignment="1">
      <alignment horizontal="center" vertical="center"/>
    </xf>
    <xf numFmtId="0" fontId="35" fillId="0" borderId="12" xfId="0" applyFont="1" applyFill="1" applyBorder="1" applyAlignment="1">
      <alignment horizontal="justify"/>
    </xf>
    <xf numFmtId="197" fontId="61" fillId="0" borderId="12" xfId="0" applyNumberFormat="1" applyFont="1" applyBorder="1" applyAlignment="1">
      <alignment horizontal="center" vertical="center"/>
    </xf>
    <xf numFmtId="0" fontId="35" fillId="0" borderId="12" xfId="0" applyFont="1" applyFill="1" applyBorder="1" applyAlignment="1">
      <alignment horizontal="center" vertical="center" wrapText="1"/>
    </xf>
    <xf numFmtId="0" fontId="63" fillId="0" borderId="12" xfId="106" applyFont="1" applyFill="1" applyBorder="1" applyAlignment="1">
      <alignment vertical="top" wrapText="1"/>
      <protection/>
    </xf>
    <xf numFmtId="49" fontId="35" fillId="0" borderId="12" xfId="0" applyNumberFormat="1" applyFont="1" applyFill="1" applyBorder="1" applyAlignment="1">
      <alignment horizontal="left" vertical="center" wrapText="1"/>
    </xf>
    <xf numFmtId="49" fontId="26" fillId="0" borderId="12" xfId="0" applyNumberFormat="1" applyFont="1" applyFill="1" applyBorder="1" applyAlignment="1">
      <alignment horizontal="center" vertical="center" wrapText="1"/>
    </xf>
    <xf numFmtId="0" fontId="26" fillId="0" borderId="12" xfId="0" applyFont="1" applyFill="1" applyBorder="1" applyAlignment="1">
      <alignment horizontal="justify"/>
    </xf>
    <xf numFmtId="199" fontId="62" fillId="0" borderId="12" xfId="0" applyNumberFormat="1" applyFont="1" applyBorder="1" applyAlignment="1">
      <alignment/>
    </xf>
    <xf numFmtId="199" fontId="20" fillId="0" borderId="12" xfId="0" applyNumberFormat="1" applyFont="1" applyBorder="1" applyAlignment="1">
      <alignment/>
    </xf>
    <xf numFmtId="0" fontId="20" fillId="0" borderId="20" xfId="0" applyFont="1" applyBorder="1" applyAlignment="1">
      <alignment/>
    </xf>
    <xf numFmtId="187" fontId="20" fillId="0" borderId="0" xfId="0" applyNumberFormat="1" applyFont="1" applyAlignment="1">
      <alignment/>
    </xf>
    <xf numFmtId="197" fontId="20" fillId="0" borderId="0" xfId="0" applyNumberFormat="1" applyFont="1" applyBorder="1" applyAlignment="1">
      <alignment/>
    </xf>
    <xf numFmtId="197" fontId="64" fillId="0" borderId="16" xfId="0" applyNumberFormat="1" applyFont="1" applyBorder="1" applyAlignment="1">
      <alignment wrapText="1"/>
    </xf>
    <xf numFmtId="197" fontId="35" fillId="0" borderId="12" xfId="0" applyNumberFormat="1" applyFont="1" applyBorder="1" applyAlignment="1">
      <alignment horizontal="right"/>
    </xf>
    <xf numFmtId="0" fontId="25" fillId="0" borderId="12" xfId="0" applyFont="1" applyFill="1" applyBorder="1" applyAlignment="1">
      <alignment vertical="center" wrapText="1"/>
    </xf>
    <xf numFmtId="0" fontId="35" fillId="0" borderId="12" xfId="0" applyNumberFormat="1" applyFont="1" applyFill="1" applyBorder="1" applyAlignment="1" applyProtection="1">
      <alignment horizontal="left" vertical="top" wrapText="1"/>
      <protection/>
    </xf>
    <xf numFmtId="0" fontId="26" fillId="0" borderId="12" xfId="0" applyNumberFormat="1" applyFont="1" applyFill="1" applyBorder="1" applyAlignment="1" applyProtection="1">
      <alignment horizontal="left" vertical="top" wrapText="1"/>
      <protection/>
    </xf>
    <xf numFmtId="0" fontId="26" fillId="0" borderId="12" xfId="0" applyFont="1" applyBorder="1" applyAlignment="1">
      <alignment horizontal="left" vertical="top" wrapText="1"/>
    </xf>
    <xf numFmtId="0" fontId="26" fillId="0" borderId="12" xfId="107" applyFont="1" applyBorder="1" applyAlignment="1">
      <alignment horizontal="left" vertical="top"/>
      <protection/>
    </xf>
    <xf numFmtId="0" fontId="26" fillId="0" borderId="12" xfId="107" applyFont="1" applyBorder="1" applyAlignment="1">
      <alignment horizontal="left" vertical="top" wrapText="1"/>
      <protection/>
    </xf>
    <xf numFmtId="0" fontId="26" fillId="0" borderId="12" xfId="0" applyFont="1" applyBorder="1" applyAlignment="1">
      <alignment horizontal="left" vertical="top" wrapText="1"/>
    </xf>
    <xf numFmtId="1" fontId="35" fillId="0" borderId="12" xfId="0" applyNumberFormat="1" applyFont="1" applyFill="1" applyBorder="1" applyAlignment="1" applyProtection="1">
      <alignment horizontal="left" vertical="top" wrapText="1"/>
      <protection/>
    </xf>
    <xf numFmtId="187" fontId="35" fillId="0" borderId="12" xfId="0" applyNumberFormat="1" applyFont="1" applyFill="1" applyBorder="1" applyAlignment="1" applyProtection="1">
      <alignment horizontal="left" vertical="top" wrapText="1"/>
      <protection/>
    </xf>
    <xf numFmtId="1" fontId="26" fillId="0" borderId="12" xfId="0" applyNumberFormat="1" applyFont="1" applyFill="1" applyBorder="1" applyAlignment="1" applyProtection="1">
      <alignment horizontal="left" vertical="top" wrapText="1"/>
      <protection/>
    </xf>
    <xf numFmtId="1" fontId="26" fillId="0" borderId="12" xfId="0" applyNumberFormat="1" applyFont="1" applyBorder="1" applyAlignment="1">
      <alignment horizontal="left" vertical="top"/>
    </xf>
    <xf numFmtId="187" fontId="26" fillId="0" borderId="24" xfId="0" applyNumberFormat="1" applyFont="1" applyBorder="1" applyAlignment="1">
      <alignment horizontal="left" vertical="top" wrapText="1"/>
    </xf>
    <xf numFmtId="187" fontId="26" fillId="0" borderId="12" xfId="0" applyNumberFormat="1" applyFont="1" applyBorder="1" applyAlignment="1">
      <alignment horizontal="left" vertical="top" wrapText="1"/>
    </xf>
    <xf numFmtId="1" fontId="26" fillId="0" borderId="12" xfId="0" applyNumberFormat="1" applyFont="1" applyFill="1" applyBorder="1" applyAlignment="1" applyProtection="1">
      <alignment horizontal="left" vertical="top" wrapText="1"/>
      <protection/>
    </xf>
    <xf numFmtId="187" fontId="26" fillId="0" borderId="12" xfId="0" applyNumberFormat="1" applyFont="1" applyFill="1" applyBorder="1" applyAlignment="1" applyProtection="1">
      <alignment horizontal="left" vertical="top" wrapText="1"/>
      <protection/>
    </xf>
    <xf numFmtId="0" fontId="26" fillId="0" borderId="12" xfId="0" applyFont="1" applyBorder="1" applyAlignment="1">
      <alignment horizontal="left" vertical="top"/>
    </xf>
    <xf numFmtId="2" fontId="26" fillId="0" borderId="12" xfId="0" applyNumberFormat="1" applyFont="1" applyBorder="1" applyAlignment="1">
      <alignment horizontal="left" vertical="top" wrapText="1"/>
    </xf>
    <xf numFmtId="0" fontId="26" fillId="0" borderId="24" xfId="0" applyFont="1" applyBorder="1" applyAlignment="1">
      <alignment horizontal="left" vertical="top" wrapText="1"/>
    </xf>
    <xf numFmtId="0" fontId="26" fillId="0" borderId="12" xfId="0" applyNumberFormat="1" applyFont="1" applyFill="1" applyBorder="1" applyAlignment="1" applyProtection="1">
      <alignment horizontal="left" vertical="top" wrapText="1"/>
      <protection/>
    </xf>
    <xf numFmtId="187" fontId="35" fillId="0" borderId="12" xfId="0" applyNumberFormat="1" applyFont="1" applyBorder="1" applyAlignment="1">
      <alignment horizontal="left" vertical="top" wrapText="1"/>
    </xf>
    <xf numFmtId="0" fontId="25" fillId="0" borderId="13" xfId="0" applyFont="1" applyFill="1" applyBorder="1" applyAlignment="1">
      <alignment horizontal="left" vertical="top" wrapText="1"/>
    </xf>
    <xf numFmtId="0" fontId="25" fillId="0" borderId="20" xfId="0" applyFont="1" applyFill="1" applyBorder="1" applyAlignment="1">
      <alignment horizontal="left" vertical="top" wrapText="1"/>
    </xf>
    <xf numFmtId="0" fontId="19" fillId="0" borderId="13" xfId="0" applyFont="1" applyFill="1" applyBorder="1" applyAlignment="1">
      <alignment horizontal="left" vertical="top" wrapText="1"/>
    </xf>
    <xf numFmtId="0" fontId="25" fillId="0" borderId="27"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0" xfId="0" applyFont="1" applyFill="1" applyAlignment="1">
      <alignment horizontal="left" vertical="top" wrapText="1"/>
    </xf>
    <xf numFmtId="0" fontId="39" fillId="0" borderId="13" xfId="0" applyFont="1" applyFill="1" applyBorder="1" applyAlignment="1">
      <alignment horizontal="left" vertical="top" wrapText="1"/>
    </xf>
    <xf numFmtId="0" fontId="25" fillId="0" borderId="13" xfId="0" applyFont="1" applyFill="1" applyBorder="1" applyAlignment="1">
      <alignment horizontal="left" vertical="top" wrapText="1"/>
    </xf>
    <xf numFmtId="1" fontId="25" fillId="0" borderId="12" xfId="0" applyNumberFormat="1" applyFont="1" applyFill="1" applyBorder="1" applyAlignment="1">
      <alignment horizontal="left" vertical="top" wrapText="1"/>
    </xf>
    <xf numFmtId="0" fontId="35" fillId="0" borderId="12" xfId="0" applyFont="1" applyFill="1" applyBorder="1" applyAlignment="1">
      <alignment horizontal="left" vertical="top" wrapText="1"/>
    </xf>
    <xf numFmtId="0" fontId="19" fillId="0" borderId="13" xfId="0" applyFont="1" applyFill="1" applyBorder="1" applyAlignment="1">
      <alignment horizontal="left" vertical="center" wrapText="1"/>
    </xf>
    <xf numFmtId="1" fontId="25" fillId="0" borderId="13" xfId="0" applyNumberFormat="1" applyFont="1" applyFill="1" applyBorder="1" applyAlignment="1">
      <alignment horizontal="center" vertical="center" wrapText="1"/>
    </xf>
    <xf numFmtId="205" fontId="25" fillId="0" borderId="12" xfId="0" applyNumberFormat="1" applyFont="1" applyFill="1" applyBorder="1" applyAlignment="1">
      <alignment horizontal="center"/>
    </xf>
    <xf numFmtId="199" fontId="26" fillId="0" borderId="12" xfId="0" applyNumberFormat="1" applyFont="1" applyFill="1" applyBorder="1" applyAlignment="1" applyProtection="1">
      <alignment horizontal="center" vertical="top" wrapText="1"/>
      <protection/>
    </xf>
    <xf numFmtId="199" fontId="26" fillId="0" borderId="12" xfId="0" applyNumberFormat="1" applyFont="1" applyBorder="1" applyAlignment="1">
      <alignment horizontal="center" vertical="top" wrapText="1"/>
    </xf>
    <xf numFmtId="199" fontId="26" fillId="0" borderId="12" xfId="0" applyNumberFormat="1" applyFont="1" applyBorder="1" applyAlignment="1">
      <alignment horizontal="center" vertical="top"/>
    </xf>
    <xf numFmtId="199" fontId="26" fillId="0" borderId="12" xfId="0" applyNumberFormat="1" applyFont="1" applyFill="1" applyBorder="1" applyAlignment="1" applyProtection="1">
      <alignment horizontal="center" vertical="top" wrapText="1"/>
      <protection/>
    </xf>
    <xf numFmtId="199" fontId="35" fillId="0" borderId="12" xfId="0" applyNumberFormat="1" applyFont="1" applyFill="1" applyBorder="1" applyAlignment="1">
      <alignment horizontal="center"/>
    </xf>
    <xf numFmtId="199" fontId="35" fillId="0" borderId="12" xfId="0" applyNumberFormat="1" applyFont="1" applyFill="1" applyBorder="1" applyAlignment="1">
      <alignment horizontal="center"/>
    </xf>
    <xf numFmtId="0" fontId="25" fillId="0" borderId="13" xfId="0" applyFont="1" applyFill="1" applyBorder="1" applyAlignment="1">
      <alignment horizontal="left" vertical="center" wrapText="1"/>
    </xf>
    <xf numFmtId="0" fontId="26" fillId="0" borderId="0" xfId="0" applyFont="1" applyFill="1" applyAlignment="1">
      <alignment/>
    </xf>
    <xf numFmtId="0" fontId="19" fillId="0" borderId="28" xfId="0" applyFont="1" applyFill="1" applyBorder="1" applyAlignment="1">
      <alignment horizontal="center" vertical="center" wrapText="1"/>
    </xf>
    <xf numFmtId="0" fontId="25" fillId="0" borderId="25"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center" vertical="center" wrapText="1"/>
      <protection/>
    </xf>
    <xf numFmtId="0" fontId="42" fillId="0" borderId="0" xfId="0" applyFont="1" applyAlignment="1">
      <alignment horizontal="left" vertical="center" wrapText="1"/>
    </xf>
    <xf numFmtId="0" fontId="26" fillId="0" borderId="0" xfId="0" applyFont="1" applyAlignment="1">
      <alignment horizontal="left" wrapText="1"/>
    </xf>
    <xf numFmtId="0" fontId="45" fillId="0" borderId="12" xfId="0" applyFont="1" applyBorder="1" applyAlignment="1">
      <alignment vertical="top" wrapText="1"/>
    </xf>
    <xf numFmtId="0" fontId="26" fillId="0" borderId="0" xfId="0" applyFont="1" applyFill="1" applyAlignment="1">
      <alignment horizontal="left" wrapText="1"/>
    </xf>
    <xf numFmtId="0" fontId="19" fillId="0" borderId="12" xfId="0" applyFont="1" applyFill="1" applyBorder="1" applyAlignment="1">
      <alignment horizontal="center" vertical="center"/>
    </xf>
    <xf numFmtId="0" fontId="25" fillId="0" borderId="2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26" fillId="0" borderId="0" xfId="0" applyNumberFormat="1" applyFont="1" applyFill="1" applyAlignment="1" applyProtection="1">
      <alignment horizontal="left" vertical="center" wrapText="1"/>
      <protection/>
    </xf>
    <xf numFmtId="0" fontId="26" fillId="0" borderId="0" xfId="0" applyFont="1" applyFill="1" applyAlignment="1">
      <alignment horizontal="left" wrapText="1"/>
    </xf>
    <xf numFmtId="0" fontId="19" fillId="0" borderId="12" xfId="0" applyNumberFormat="1" applyFont="1" applyFill="1" applyBorder="1" applyAlignment="1" applyProtection="1">
      <alignment horizontal="center" vertical="center" wrapText="1"/>
      <protection/>
    </xf>
    <xf numFmtId="0" fontId="35" fillId="0" borderId="0" xfId="0" applyNumberFormat="1" applyFont="1" applyFill="1" applyAlignment="1" applyProtection="1">
      <alignment horizontal="center" vertical="center" wrapText="1"/>
      <protection/>
    </xf>
    <xf numFmtId="0" fontId="35" fillId="0" borderId="0" xfId="0" applyFont="1" applyFill="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6" fillId="0" borderId="0" xfId="0" applyFont="1" applyFill="1" applyAlignment="1">
      <alignment horizontal="left"/>
    </xf>
    <xf numFmtId="0" fontId="26" fillId="0" borderId="0" xfId="0" applyFont="1" applyFill="1" applyAlignment="1">
      <alignment horizontal="left" wrapText="1"/>
    </xf>
    <xf numFmtId="0" fontId="45" fillId="0" borderId="12" xfId="0" applyFont="1" applyBorder="1" applyAlignment="1">
      <alignment vertical="top" wrapText="1"/>
    </xf>
    <xf numFmtId="0" fontId="19" fillId="26" borderId="25" xfId="0" applyFont="1" applyFill="1" applyBorder="1" applyAlignment="1">
      <alignment vertical="top" wrapText="1"/>
    </xf>
    <xf numFmtId="0" fontId="19" fillId="26" borderId="15" xfId="0" applyFont="1" applyFill="1" applyBorder="1" applyAlignment="1">
      <alignment vertical="top" wrapText="1"/>
    </xf>
    <xf numFmtId="0" fontId="19" fillId="26" borderId="16" xfId="0" applyFont="1" applyFill="1" applyBorder="1" applyAlignment="1">
      <alignment vertical="top" wrapText="1"/>
    </xf>
    <xf numFmtId="0" fontId="35" fillId="26" borderId="12" xfId="0" applyFont="1" applyFill="1" applyBorder="1" applyAlignment="1">
      <alignment horizontal="center" vertical="top" wrapText="1"/>
    </xf>
    <xf numFmtId="2" fontId="35" fillId="0" borderId="13" xfId="0" applyNumberFormat="1" applyFont="1" applyBorder="1" applyAlignment="1">
      <alignment horizontal="center" vertical="top" wrapText="1"/>
    </xf>
    <xf numFmtId="2" fontId="35" fillId="0" borderId="12" xfId="0" applyNumberFormat="1" applyFont="1" applyBorder="1" applyAlignment="1">
      <alignment horizontal="center" vertical="top" wrapText="1"/>
    </xf>
    <xf numFmtId="0" fontId="35" fillId="0" borderId="31" xfId="0" applyFont="1" applyFill="1" applyBorder="1" applyAlignment="1">
      <alignment horizontal="center" vertical="top" wrapText="1"/>
    </xf>
    <xf numFmtId="0" fontId="35" fillId="0" borderId="18" xfId="0" applyFont="1" applyFill="1" applyBorder="1" applyAlignment="1">
      <alignment horizontal="center" vertical="top" wrapText="1"/>
    </xf>
    <xf numFmtId="0" fontId="35" fillId="0" borderId="14" xfId="0" applyFont="1" applyFill="1" applyBorder="1" applyAlignment="1">
      <alignment horizontal="center" vertical="top" wrapText="1"/>
    </xf>
    <xf numFmtId="0" fontId="35" fillId="0" borderId="12" xfId="0" applyFont="1" applyFill="1" applyBorder="1" applyAlignment="1">
      <alignment horizontal="center" vertical="top" wrapText="1"/>
    </xf>
    <xf numFmtId="0" fontId="35" fillId="26" borderId="27" xfId="0" applyFont="1" applyFill="1" applyBorder="1" applyAlignment="1">
      <alignment horizontal="center" vertical="top" wrapText="1"/>
    </xf>
    <xf numFmtId="0" fontId="35" fillId="26" borderId="13" xfId="0" applyFont="1" applyFill="1" applyBorder="1" applyAlignment="1">
      <alignment horizontal="center" vertical="top" wrapText="1"/>
    </xf>
    <xf numFmtId="0" fontId="25" fillId="26" borderId="25" xfId="0" applyFont="1" applyFill="1" applyBorder="1" applyAlignment="1">
      <alignment horizontal="center" vertical="top" wrapText="1"/>
    </xf>
    <xf numFmtId="0" fontId="25" fillId="26" borderId="15" xfId="0" applyFont="1" applyFill="1" applyBorder="1" applyAlignment="1">
      <alignment horizontal="center" vertical="top" wrapText="1"/>
    </xf>
    <xf numFmtId="0" fontId="25" fillId="26" borderId="16" xfId="0" applyFont="1" applyFill="1" applyBorder="1" applyAlignment="1">
      <alignment horizontal="center" vertical="top" wrapText="1"/>
    </xf>
    <xf numFmtId="0" fontId="35" fillId="26" borderId="24" xfId="0" applyFont="1" applyFill="1" applyBorder="1" applyAlignment="1">
      <alignment horizontal="center" vertical="top" wrapText="1"/>
    </xf>
    <xf numFmtId="0" fontId="35" fillId="0" borderId="12" xfId="0" applyFont="1" applyBorder="1" applyAlignment="1">
      <alignment horizontal="center" vertical="top" wrapText="1"/>
    </xf>
    <xf numFmtId="2" fontId="25" fillId="26" borderId="12" xfId="0" applyNumberFormat="1" applyFont="1" applyFill="1" applyBorder="1" applyAlignment="1">
      <alignment horizontal="center" vertical="top" wrapText="1"/>
    </xf>
    <xf numFmtId="0" fontId="25" fillId="26" borderId="12" xfId="0" applyFont="1" applyFill="1" applyBorder="1" applyAlignment="1">
      <alignment horizontal="center" vertical="top" wrapText="1"/>
    </xf>
    <xf numFmtId="0" fontId="25" fillId="0" borderId="12" xfId="0" applyFont="1" applyBorder="1" applyAlignment="1">
      <alignment horizontal="center" vertical="top" wrapText="1"/>
    </xf>
    <xf numFmtId="2" fontId="25" fillId="0" borderId="12" xfId="0" applyNumberFormat="1" applyFont="1" applyBorder="1" applyAlignment="1">
      <alignment horizontal="center" vertical="top" wrapText="1"/>
    </xf>
    <xf numFmtId="0" fontId="35" fillId="26" borderId="25" xfId="0" applyFont="1" applyFill="1" applyBorder="1" applyAlignment="1">
      <alignment horizontal="center" vertical="top" wrapText="1"/>
    </xf>
    <xf numFmtId="0" fontId="35" fillId="26" borderId="16" xfId="0" applyFont="1" applyFill="1" applyBorder="1" applyAlignment="1">
      <alignment horizontal="center" vertical="top" wrapText="1"/>
    </xf>
    <xf numFmtId="0" fontId="35" fillId="0" borderId="32" xfId="0" applyFont="1" applyBorder="1" applyAlignment="1">
      <alignment horizontal="center" vertical="top" wrapText="1"/>
    </xf>
    <xf numFmtId="0" fontId="35" fillId="0" borderId="22" xfId="0" applyFont="1" applyBorder="1" applyAlignment="1">
      <alignment horizontal="center" vertical="top" wrapText="1"/>
    </xf>
    <xf numFmtId="0" fontId="35" fillId="0" borderId="31" xfId="0" applyFont="1" applyBorder="1" applyAlignment="1">
      <alignment horizontal="center" vertical="top" wrapText="1"/>
    </xf>
    <xf numFmtId="0" fontId="35" fillId="0" borderId="17" xfId="0" applyFont="1" applyBorder="1" applyAlignment="1">
      <alignment horizontal="center" vertical="top" wrapText="1"/>
    </xf>
    <xf numFmtId="0" fontId="35" fillId="0" borderId="20" xfId="0" applyFont="1" applyBorder="1" applyAlignment="1">
      <alignment horizontal="center" vertical="top" wrapText="1"/>
    </xf>
    <xf numFmtId="0" fontId="35" fillId="0" borderId="14" xfId="0" applyFont="1" applyBorder="1" applyAlignment="1">
      <alignment horizontal="center" vertical="top" wrapText="1"/>
    </xf>
    <xf numFmtId="0" fontId="25" fillId="0" borderId="25" xfId="0" applyFont="1" applyFill="1" applyBorder="1" applyAlignment="1">
      <alignment horizontal="center" vertical="top" wrapText="1"/>
    </xf>
    <xf numFmtId="0" fontId="25" fillId="0" borderId="15" xfId="0" applyFont="1" applyFill="1" applyBorder="1" applyAlignment="1">
      <alignment horizontal="center" vertical="top" wrapText="1"/>
    </xf>
    <xf numFmtId="0" fontId="25" fillId="0" borderId="16" xfId="0" applyFont="1" applyFill="1" applyBorder="1" applyAlignment="1">
      <alignment horizontal="center" vertical="top" wrapText="1"/>
    </xf>
    <xf numFmtId="0" fontId="25" fillId="0" borderId="25" xfId="0" applyFont="1" applyBorder="1" applyAlignment="1">
      <alignment horizontal="center" vertical="top" wrapText="1"/>
    </xf>
    <xf numFmtId="0" fontId="25" fillId="0" borderId="15" xfId="0" applyFont="1" applyBorder="1" applyAlignment="1">
      <alignment horizontal="center" vertical="top" wrapText="1"/>
    </xf>
    <xf numFmtId="0" fontId="25" fillId="0" borderId="16" xfId="0" applyFont="1" applyBorder="1" applyAlignment="1">
      <alignment horizontal="center" vertical="top" wrapText="1"/>
    </xf>
    <xf numFmtId="0" fontId="25" fillId="0" borderId="12" xfId="0" applyFont="1" applyFill="1" applyBorder="1" applyAlignment="1">
      <alignment vertical="top" wrapText="1"/>
    </xf>
    <xf numFmtId="0" fontId="25" fillId="0" borderId="12" xfId="0" applyFont="1" applyFill="1" applyBorder="1" applyAlignment="1">
      <alignment horizontal="center" vertical="top" wrapText="1"/>
    </xf>
    <xf numFmtId="0" fontId="19" fillId="0" borderId="12" xfId="0" applyFont="1" applyBorder="1" applyAlignment="1">
      <alignment horizontal="center" vertical="top"/>
    </xf>
    <xf numFmtId="0" fontId="35" fillId="26" borderId="12" xfId="0" applyFont="1" applyFill="1" applyBorder="1" applyAlignment="1">
      <alignment vertical="top" wrapText="1"/>
    </xf>
    <xf numFmtId="0" fontId="19" fillId="0" borderId="2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25" fillId="0" borderId="25" xfId="0" applyNumberFormat="1" applyFont="1" applyFill="1" applyBorder="1" applyAlignment="1">
      <alignment vertical="top" wrapText="1"/>
    </xf>
    <xf numFmtId="0" fontId="25" fillId="0" borderId="16" xfId="0" applyNumberFormat="1" applyFont="1" applyFill="1" applyBorder="1" applyAlignment="1">
      <alignment vertical="top" wrapText="1"/>
    </xf>
    <xf numFmtId="0" fontId="19" fillId="0" borderId="12" xfId="0" applyFont="1" applyFill="1" applyBorder="1" applyAlignment="1">
      <alignment horizontal="center" vertical="top" wrapText="1"/>
    </xf>
    <xf numFmtId="0" fontId="35" fillId="0" borderId="12" xfId="0" applyFont="1" applyFill="1" applyBorder="1" applyAlignment="1">
      <alignment vertical="top" wrapText="1"/>
    </xf>
    <xf numFmtId="0" fontId="19" fillId="26" borderId="12" xfId="0" applyFont="1" applyFill="1" applyBorder="1" applyAlignment="1">
      <alignment horizontal="center" vertical="top" wrapText="1"/>
    </xf>
    <xf numFmtId="0" fontId="25" fillId="26" borderId="12" xfId="0" applyFont="1" applyFill="1" applyBorder="1" applyAlignment="1">
      <alignment vertical="top" wrapText="1"/>
    </xf>
    <xf numFmtId="0" fontId="25" fillId="0" borderId="15" xfId="0" applyNumberFormat="1" applyFont="1" applyFill="1" applyBorder="1" applyAlignment="1">
      <alignment horizontal="center" vertical="top" wrapText="1"/>
    </xf>
    <xf numFmtId="0" fontId="25" fillId="0" borderId="16" xfId="0" applyNumberFormat="1" applyFont="1" applyFill="1" applyBorder="1" applyAlignment="1">
      <alignment horizontal="center" vertical="top" wrapText="1"/>
    </xf>
    <xf numFmtId="0" fontId="25" fillId="0" borderId="12" xfId="0" applyNumberFormat="1"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4" xfId="0" applyFont="1" applyFill="1" applyBorder="1" applyAlignment="1">
      <alignment horizontal="center" vertical="top" wrapText="1"/>
    </xf>
    <xf numFmtId="0" fontId="25" fillId="0" borderId="25" xfId="0" applyNumberFormat="1" applyFont="1" applyFill="1" applyBorder="1" applyAlignment="1">
      <alignment horizontal="center" vertical="top" wrapText="1"/>
    </xf>
    <xf numFmtId="0" fontId="19" fillId="26" borderId="12" xfId="0" applyFont="1" applyFill="1" applyBorder="1" applyAlignment="1">
      <alignment vertical="top" wrapText="1"/>
    </xf>
    <xf numFmtId="0" fontId="26" fillId="0" borderId="0" xfId="0" applyFont="1" applyFill="1" applyAlignment="1">
      <alignment horizontal="left" vertical="top" wrapText="1"/>
    </xf>
    <xf numFmtId="0" fontId="26" fillId="0" borderId="0" xfId="0" applyFont="1" applyFill="1" applyAlignment="1">
      <alignment horizontal="center" wrapText="1"/>
    </xf>
    <xf numFmtId="0" fontId="0" fillId="0" borderId="1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19" fillId="0" borderId="2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2" xfId="0"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35" fillId="0" borderId="24" xfId="0" applyFont="1" applyFill="1" applyBorder="1" applyAlignment="1">
      <alignment horizontal="left" vertical="center"/>
    </xf>
    <xf numFmtId="0" fontId="35" fillId="0" borderId="27" xfId="0" applyFont="1" applyFill="1" applyBorder="1" applyAlignment="1">
      <alignment horizontal="left" vertical="center"/>
    </xf>
    <xf numFmtId="0" fontId="35" fillId="0" borderId="13" xfId="0" applyFont="1" applyFill="1" applyBorder="1" applyAlignment="1">
      <alignment horizontal="left" vertical="center"/>
    </xf>
    <xf numFmtId="0" fontId="26" fillId="0" borderId="0" xfId="0" applyFont="1" applyAlignment="1">
      <alignment horizontal="left" wrapText="1"/>
    </xf>
    <xf numFmtId="0" fontId="26" fillId="0" borderId="0" xfId="0" applyNumberFormat="1" applyFont="1" applyFill="1" applyAlignment="1" applyProtection="1">
      <alignment horizontal="left" vertical="center" wrapText="1"/>
      <protection/>
    </xf>
    <xf numFmtId="0" fontId="35" fillId="0" borderId="0" xfId="0" applyNumberFormat="1" applyFont="1" applyFill="1" applyBorder="1" applyAlignment="1" applyProtection="1">
      <alignment horizontal="center" vertical="top" wrapText="1"/>
      <protection/>
    </xf>
    <xf numFmtId="0" fontId="0" fillId="0" borderId="1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12" xfId="0" applyFont="1" applyFill="1" applyBorder="1" applyAlignment="1">
      <alignment horizontal="center" vertical="center" wrapText="1"/>
    </xf>
    <xf numFmtId="0" fontId="35" fillId="0" borderId="12" xfId="0" applyFont="1" applyBorder="1" applyAlignment="1">
      <alignment horizontal="center"/>
    </xf>
    <xf numFmtId="0" fontId="34" fillId="0" borderId="12" xfId="0" applyFont="1" applyFill="1" applyBorder="1" applyAlignment="1">
      <alignment horizontal="center" vertical="center" wrapText="1"/>
    </xf>
    <xf numFmtId="0" fontId="35" fillId="0" borderId="0" xfId="0" applyNumberFormat="1" applyFont="1" applyFill="1" applyAlignment="1" applyProtection="1">
      <alignment horizontal="center" vertical="center" wrapText="1"/>
      <protection/>
    </xf>
    <xf numFmtId="0" fontId="3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25" fillId="0" borderId="12" xfId="0" applyNumberFormat="1" applyFont="1" applyFill="1" applyBorder="1" applyAlignment="1" applyProtection="1">
      <alignment horizontal="center" vertical="center" wrapText="1"/>
      <protection/>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Dod5kochtor" xfId="106"/>
    <cellStyle name="Обычный_дод.1"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ydjet\d\&#1076;&#1080;&#1089;&#1082;%20&#1089;%20&#1083;&#1102;&#1076;&#1072;\&#1056;&#1030;&#1064;&#1045;&#1053;&#1053;&#1071;%20&#1057;&#1045;&#1057;&#1030;&#1031;%202016\&#1083;&#1080;&#1089;&#1090;&#1086;&#1087;&#1072;&#1076;&#1086;&#1074;&#1072;%20&#1089;&#1077;&#1089;&#1110;&#1103;\&#1052;&#1110;&#1078;&#1073;&#1102;&#1076;&#1078;&#1077;&#1090;&#1085;&#1110;%20&#1090;&#1088;&#1072;&#1085;&#1089;&#10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S122"/>
  <sheetViews>
    <sheetView workbookViewId="0" topLeftCell="A1">
      <selection activeCell="A8" sqref="A8:F8"/>
    </sheetView>
  </sheetViews>
  <sheetFormatPr defaultColWidth="9.16015625" defaultRowHeight="12.75"/>
  <cols>
    <col min="1" max="1" width="17.33203125" style="34" customWidth="1"/>
    <col min="2" max="2" width="96" style="34" customWidth="1"/>
    <col min="3" max="3" width="22.66015625" style="34" customWidth="1"/>
    <col min="4" max="5" width="21.5" style="34" customWidth="1"/>
    <col min="6" max="6" width="20.16015625" style="34" customWidth="1"/>
    <col min="7" max="7" width="13" style="34" customWidth="1"/>
    <col min="8" max="12" width="9.16015625" style="34" customWidth="1"/>
    <col min="13" max="244" width="9.16015625" style="41" customWidth="1"/>
    <col min="245" max="253" width="9.16015625" style="34" customWidth="1"/>
    <col min="254" max="16384" width="9.16015625" style="41" customWidth="1"/>
  </cols>
  <sheetData>
    <row r="1" spans="1:253" s="40" customFormat="1" ht="15">
      <c r="A1" s="39"/>
      <c r="B1" s="39"/>
      <c r="C1" s="39"/>
      <c r="D1" s="39"/>
      <c r="E1" s="39"/>
      <c r="F1" s="39"/>
      <c r="G1" s="39"/>
      <c r="H1" s="39"/>
      <c r="I1" s="39"/>
      <c r="J1" s="39"/>
      <c r="K1" s="39"/>
      <c r="L1" s="39"/>
      <c r="IK1" s="39"/>
      <c r="IL1" s="39"/>
      <c r="IM1" s="39"/>
      <c r="IN1" s="39"/>
      <c r="IO1" s="39"/>
      <c r="IP1" s="39"/>
      <c r="IQ1" s="39"/>
      <c r="IR1" s="39"/>
      <c r="IS1" s="39"/>
    </row>
    <row r="2" ht="12.75" hidden="1"/>
    <row r="5" spans="3:13" ht="26.25" customHeight="1">
      <c r="C5" s="362" t="s">
        <v>314</v>
      </c>
      <c r="D5" s="362"/>
      <c r="E5" s="362"/>
      <c r="F5" s="362"/>
      <c r="G5" s="362"/>
      <c r="M5" s="34"/>
    </row>
    <row r="6" spans="3:13" ht="64.5" customHeight="1">
      <c r="C6" s="363" t="s">
        <v>345</v>
      </c>
      <c r="D6" s="363"/>
      <c r="E6" s="363"/>
      <c r="F6" s="363"/>
      <c r="G6" s="363"/>
      <c r="M6" s="34"/>
    </row>
    <row r="7" spans="3:13" ht="23.25" customHeight="1" hidden="1">
      <c r="C7" s="42"/>
      <c r="D7" s="42"/>
      <c r="E7" s="42"/>
      <c r="F7" s="42"/>
      <c r="G7" s="42"/>
      <c r="M7" s="34"/>
    </row>
    <row r="8" spans="1:7" ht="91.5" customHeight="1">
      <c r="A8" s="365" t="s">
        <v>379</v>
      </c>
      <c r="B8" s="365"/>
      <c r="C8" s="365"/>
      <c r="D8" s="365"/>
      <c r="E8" s="365"/>
      <c r="F8" s="365"/>
      <c r="G8" s="139"/>
    </row>
    <row r="9" spans="1:7" ht="24.75" customHeight="1">
      <c r="A9" s="43"/>
      <c r="B9" s="43"/>
      <c r="C9" s="43"/>
      <c r="D9" s="43"/>
      <c r="E9" s="44"/>
      <c r="F9" s="43"/>
      <c r="G9" s="43"/>
    </row>
    <row r="10" spans="1:7" ht="26.25" customHeight="1">
      <c r="A10" s="43"/>
      <c r="B10" s="43"/>
      <c r="C10" s="43"/>
      <c r="D10" s="43"/>
      <c r="E10" s="44"/>
      <c r="F10" s="43"/>
      <c r="G10" s="43"/>
    </row>
    <row r="11" spans="2:6" ht="15.75">
      <c r="B11" s="45"/>
      <c r="C11" s="45"/>
      <c r="D11" s="45"/>
      <c r="E11" s="45"/>
      <c r="F11" s="62" t="s">
        <v>315</v>
      </c>
    </row>
    <row r="12" spans="1:6" ht="25.5" customHeight="1">
      <c r="A12" s="364" t="s">
        <v>316</v>
      </c>
      <c r="B12" s="364" t="s">
        <v>317</v>
      </c>
      <c r="C12" s="364" t="s">
        <v>307</v>
      </c>
      <c r="D12" s="364" t="s">
        <v>318</v>
      </c>
      <c r="E12" s="364" t="s">
        <v>319</v>
      </c>
      <c r="F12" s="364"/>
    </row>
    <row r="13" spans="1:6" ht="40.5" customHeight="1">
      <c r="A13" s="364"/>
      <c r="B13" s="364"/>
      <c r="C13" s="364"/>
      <c r="D13" s="364"/>
      <c r="E13" s="46" t="s">
        <v>307</v>
      </c>
      <c r="F13" s="47" t="s">
        <v>320</v>
      </c>
    </row>
    <row r="14" spans="1:253" s="49" customFormat="1" ht="24" customHeight="1">
      <c r="A14" s="308">
        <v>10000000</v>
      </c>
      <c r="B14" s="308" t="s">
        <v>321</v>
      </c>
      <c r="C14" s="340">
        <f>D14</f>
        <v>-87.65100000000001</v>
      </c>
      <c r="D14" s="340">
        <f>D15</f>
        <v>-87.65100000000001</v>
      </c>
      <c r="E14" s="341"/>
      <c r="F14" s="341"/>
      <c r="G14" s="48"/>
      <c r="H14" s="48"/>
      <c r="I14" s="48"/>
      <c r="J14" s="48"/>
      <c r="K14" s="48"/>
      <c r="L14" s="48"/>
      <c r="IK14" s="48"/>
      <c r="IL14" s="48"/>
      <c r="IM14" s="48"/>
      <c r="IN14" s="48"/>
      <c r="IO14" s="48"/>
      <c r="IP14" s="48"/>
      <c r="IQ14" s="48"/>
      <c r="IR14" s="48"/>
      <c r="IS14" s="48"/>
    </row>
    <row r="15" spans="1:253" s="51" customFormat="1" ht="50.25" customHeight="1">
      <c r="A15" s="309">
        <v>11000000</v>
      </c>
      <c r="B15" s="309" t="s">
        <v>322</v>
      </c>
      <c r="C15" s="340">
        <f aca="true" t="shared" si="0" ref="C15:C68">D15</f>
        <v>-87.65100000000001</v>
      </c>
      <c r="D15" s="340">
        <f>D16+D20</f>
        <v>-87.65100000000001</v>
      </c>
      <c r="E15" s="341"/>
      <c r="F15" s="341"/>
      <c r="G15" s="50"/>
      <c r="H15" s="50"/>
      <c r="I15" s="50"/>
      <c r="J15" s="50"/>
      <c r="K15" s="50"/>
      <c r="L15" s="50"/>
      <c r="IK15" s="50"/>
      <c r="IL15" s="50"/>
      <c r="IM15" s="50"/>
      <c r="IN15" s="50"/>
      <c r="IO15" s="50"/>
      <c r="IP15" s="50"/>
      <c r="IQ15" s="50"/>
      <c r="IR15" s="50"/>
      <c r="IS15" s="50"/>
    </row>
    <row r="16" spans="1:6" s="52" customFormat="1" ht="59.25" customHeight="1">
      <c r="A16" s="309">
        <v>11010100</v>
      </c>
      <c r="B16" s="309" t="s">
        <v>469</v>
      </c>
      <c r="C16" s="340">
        <f t="shared" si="0"/>
        <v>41.6</v>
      </c>
      <c r="D16" s="340">
        <v>41.6</v>
      </c>
      <c r="E16" s="340"/>
      <c r="F16" s="340"/>
    </row>
    <row r="17" spans="1:6" s="52" customFormat="1" ht="90.75" customHeight="1" hidden="1">
      <c r="A17" s="309">
        <v>11010200</v>
      </c>
      <c r="B17" s="309" t="s">
        <v>323</v>
      </c>
      <c r="C17" s="340">
        <f t="shared" si="0"/>
        <v>0</v>
      </c>
      <c r="D17" s="340"/>
      <c r="E17" s="340"/>
      <c r="F17" s="340"/>
    </row>
    <row r="18" spans="1:6" s="52" customFormat="1" ht="51.75" customHeight="1" hidden="1">
      <c r="A18" s="309">
        <v>11010400</v>
      </c>
      <c r="B18" s="309" t="s">
        <v>324</v>
      </c>
      <c r="C18" s="340">
        <f t="shared" si="0"/>
        <v>0</v>
      </c>
      <c r="D18" s="340"/>
      <c r="E18" s="340"/>
      <c r="F18" s="340"/>
    </row>
    <row r="19" spans="1:6" s="52" customFormat="1" ht="50.25" customHeight="1" hidden="1">
      <c r="A19" s="309">
        <v>11010500</v>
      </c>
      <c r="B19" s="309" t="s">
        <v>325</v>
      </c>
      <c r="C19" s="340">
        <f t="shared" si="0"/>
        <v>0</v>
      </c>
      <c r="D19" s="340"/>
      <c r="E19" s="340"/>
      <c r="F19" s="340"/>
    </row>
    <row r="20" spans="1:6" s="52" customFormat="1" ht="81.75" customHeight="1">
      <c r="A20" s="309">
        <v>11010900</v>
      </c>
      <c r="B20" s="309" t="s">
        <v>326</v>
      </c>
      <c r="C20" s="340">
        <f t="shared" si="0"/>
        <v>-129.251</v>
      </c>
      <c r="D20" s="340">
        <v>-129.251</v>
      </c>
      <c r="E20" s="340"/>
      <c r="F20" s="340"/>
    </row>
    <row r="21" spans="1:6" s="52" customFormat="1" ht="34.5" customHeight="1" hidden="1">
      <c r="A21" s="309"/>
      <c r="B21" s="309"/>
      <c r="C21" s="340">
        <f t="shared" si="0"/>
        <v>0</v>
      </c>
      <c r="D21" s="340"/>
      <c r="E21" s="340"/>
      <c r="F21" s="340"/>
    </row>
    <row r="22" spans="1:6" s="50" customFormat="1" ht="20.25" customHeight="1" hidden="1">
      <c r="A22" s="309">
        <v>11020000</v>
      </c>
      <c r="B22" s="309" t="s">
        <v>327</v>
      </c>
      <c r="C22" s="340">
        <f t="shared" si="0"/>
        <v>0</v>
      </c>
      <c r="D22" s="340"/>
      <c r="E22" s="340"/>
      <c r="F22" s="340"/>
    </row>
    <row r="23" spans="1:253" s="51" customFormat="1" ht="20.25" customHeight="1" hidden="1">
      <c r="A23" s="309" t="s">
        <v>328</v>
      </c>
      <c r="B23" s="309" t="s">
        <v>328</v>
      </c>
      <c r="C23" s="340">
        <f t="shared" si="0"/>
        <v>0</v>
      </c>
      <c r="D23" s="341"/>
      <c r="E23" s="341"/>
      <c r="F23" s="341"/>
      <c r="G23" s="50"/>
      <c r="H23" s="50"/>
      <c r="I23" s="50"/>
      <c r="J23" s="50"/>
      <c r="K23" s="50"/>
      <c r="L23" s="50"/>
      <c r="IK23" s="50"/>
      <c r="IL23" s="50"/>
      <c r="IM23" s="50"/>
      <c r="IN23" s="50"/>
      <c r="IO23" s="50"/>
      <c r="IP23" s="50"/>
      <c r="IQ23" s="50"/>
      <c r="IR23" s="50"/>
      <c r="IS23" s="50"/>
    </row>
    <row r="24" spans="1:253" s="51" customFormat="1" ht="20.25" customHeight="1" hidden="1">
      <c r="A24" s="309">
        <v>12000000</v>
      </c>
      <c r="B24" s="309" t="s">
        <v>329</v>
      </c>
      <c r="C24" s="340">
        <f t="shared" si="0"/>
        <v>0</v>
      </c>
      <c r="D24" s="341"/>
      <c r="E24" s="341"/>
      <c r="F24" s="341"/>
      <c r="G24" s="50"/>
      <c r="H24" s="50"/>
      <c r="I24" s="50"/>
      <c r="J24" s="50"/>
      <c r="K24" s="50"/>
      <c r="L24" s="50"/>
      <c r="IK24" s="50"/>
      <c r="IL24" s="50"/>
      <c r="IM24" s="50"/>
      <c r="IN24" s="50"/>
      <c r="IO24" s="50"/>
      <c r="IP24" s="50"/>
      <c r="IQ24" s="50"/>
      <c r="IR24" s="50"/>
      <c r="IS24" s="50"/>
    </row>
    <row r="25" spans="1:253" s="51" customFormat="1" ht="20.25" customHeight="1" hidden="1">
      <c r="A25" s="309" t="s">
        <v>328</v>
      </c>
      <c r="B25" s="309" t="s">
        <v>328</v>
      </c>
      <c r="C25" s="340">
        <f t="shared" si="0"/>
        <v>0</v>
      </c>
      <c r="D25" s="341"/>
      <c r="E25" s="341"/>
      <c r="F25" s="341"/>
      <c r="G25" s="50"/>
      <c r="H25" s="50"/>
      <c r="I25" s="50"/>
      <c r="J25" s="50"/>
      <c r="K25" s="50"/>
      <c r="L25" s="50"/>
      <c r="IK25" s="50"/>
      <c r="IL25" s="50"/>
      <c r="IM25" s="50"/>
      <c r="IN25" s="50"/>
      <c r="IO25" s="50"/>
      <c r="IP25" s="50"/>
      <c r="IQ25" s="50"/>
      <c r="IR25" s="50"/>
      <c r="IS25" s="50"/>
    </row>
    <row r="26" spans="1:253" s="51" customFormat="1" ht="30.75" customHeight="1" hidden="1">
      <c r="A26" s="309">
        <v>13000000</v>
      </c>
      <c r="B26" s="309" t="s">
        <v>330</v>
      </c>
      <c r="C26" s="340">
        <f t="shared" si="0"/>
        <v>0</v>
      </c>
      <c r="D26" s="341"/>
      <c r="E26" s="341"/>
      <c r="F26" s="341"/>
      <c r="G26" s="50"/>
      <c r="H26" s="50"/>
      <c r="I26" s="50"/>
      <c r="J26" s="50"/>
      <c r="K26" s="50"/>
      <c r="L26" s="50"/>
      <c r="IK26" s="50"/>
      <c r="IL26" s="50"/>
      <c r="IM26" s="50"/>
      <c r="IN26" s="50"/>
      <c r="IO26" s="50"/>
      <c r="IP26" s="50"/>
      <c r="IQ26" s="50"/>
      <c r="IR26" s="50"/>
      <c r="IS26" s="50"/>
    </row>
    <row r="27" spans="1:253" s="51" customFormat="1" ht="20.25" customHeight="1" hidden="1">
      <c r="A27" s="309" t="s">
        <v>328</v>
      </c>
      <c r="B27" s="309" t="s">
        <v>328</v>
      </c>
      <c r="C27" s="340">
        <f t="shared" si="0"/>
        <v>0</v>
      </c>
      <c r="D27" s="341"/>
      <c r="E27" s="341"/>
      <c r="F27" s="341"/>
      <c r="G27" s="50"/>
      <c r="H27" s="50"/>
      <c r="I27" s="50"/>
      <c r="J27" s="50"/>
      <c r="K27" s="50"/>
      <c r="L27" s="50"/>
      <c r="IK27" s="50"/>
      <c r="IL27" s="50"/>
      <c r="IM27" s="50"/>
      <c r="IN27" s="50"/>
      <c r="IO27" s="50"/>
      <c r="IP27" s="50"/>
      <c r="IQ27" s="50"/>
      <c r="IR27" s="50"/>
      <c r="IS27" s="50"/>
    </row>
    <row r="28" spans="1:253" s="51" customFormat="1" ht="20.25" customHeight="1" hidden="1">
      <c r="A28" s="309">
        <v>14000000</v>
      </c>
      <c r="B28" s="309" t="s">
        <v>331</v>
      </c>
      <c r="C28" s="340">
        <f t="shared" si="0"/>
        <v>0</v>
      </c>
      <c r="D28" s="341"/>
      <c r="E28" s="341"/>
      <c r="F28" s="341"/>
      <c r="G28" s="50"/>
      <c r="H28" s="50"/>
      <c r="I28" s="50"/>
      <c r="J28" s="50"/>
      <c r="K28" s="50"/>
      <c r="L28" s="50"/>
      <c r="IK28" s="50"/>
      <c r="IL28" s="50"/>
      <c r="IM28" s="50"/>
      <c r="IN28" s="50"/>
      <c r="IO28" s="50"/>
      <c r="IP28" s="50"/>
      <c r="IQ28" s="50"/>
      <c r="IR28" s="50"/>
      <c r="IS28" s="50"/>
    </row>
    <row r="29" spans="1:253" s="51" customFormat="1" ht="20.25" customHeight="1" hidden="1">
      <c r="A29" s="309" t="s">
        <v>328</v>
      </c>
      <c r="B29" s="309" t="s">
        <v>328</v>
      </c>
      <c r="C29" s="340">
        <f t="shared" si="0"/>
        <v>0</v>
      </c>
      <c r="D29" s="341"/>
      <c r="E29" s="341"/>
      <c r="F29" s="341"/>
      <c r="G29" s="50"/>
      <c r="H29" s="50"/>
      <c r="I29" s="50"/>
      <c r="J29" s="50"/>
      <c r="K29" s="50"/>
      <c r="L29" s="50"/>
      <c r="IK29" s="50"/>
      <c r="IL29" s="50"/>
      <c r="IM29" s="50"/>
      <c r="IN29" s="50"/>
      <c r="IO29" s="50"/>
      <c r="IP29" s="50"/>
      <c r="IQ29" s="50"/>
      <c r="IR29" s="50"/>
      <c r="IS29" s="50"/>
    </row>
    <row r="30" spans="1:253" s="51" customFormat="1" ht="29.25" customHeight="1" hidden="1">
      <c r="A30" s="309">
        <v>15000000</v>
      </c>
      <c r="B30" s="309" t="s">
        <v>332</v>
      </c>
      <c r="C30" s="340">
        <f t="shared" si="0"/>
        <v>0</v>
      </c>
      <c r="D30" s="341"/>
      <c r="E30" s="341"/>
      <c r="F30" s="341"/>
      <c r="G30" s="50"/>
      <c r="H30" s="50"/>
      <c r="I30" s="50"/>
      <c r="J30" s="50"/>
      <c r="K30" s="50"/>
      <c r="L30" s="50"/>
      <c r="IK30" s="50"/>
      <c r="IL30" s="50"/>
      <c r="IM30" s="50"/>
      <c r="IN30" s="50"/>
      <c r="IO30" s="50"/>
      <c r="IP30" s="50"/>
      <c r="IQ30" s="50"/>
      <c r="IR30" s="50"/>
      <c r="IS30" s="50"/>
    </row>
    <row r="31" spans="1:253" s="51" customFormat="1" ht="20.25" customHeight="1" hidden="1">
      <c r="A31" s="309" t="s">
        <v>328</v>
      </c>
      <c r="B31" s="309" t="s">
        <v>328</v>
      </c>
      <c r="C31" s="340">
        <f t="shared" si="0"/>
        <v>0</v>
      </c>
      <c r="D31" s="341"/>
      <c r="E31" s="341"/>
      <c r="F31" s="341"/>
      <c r="G31" s="50"/>
      <c r="H31" s="50"/>
      <c r="I31" s="50"/>
      <c r="J31" s="50"/>
      <c r="K31" s="50"/>
      <c r="L31" s="50"/>
      <c r="IK31" s="50"/>
      <c r="IL31" s="50"/>
      <c r="IM31" s="50"/>
      <c r="IN31" s="50"/>
      <c r="IO31" s="50"/>
      <c r="IP31" s="50"/>
      <c r="IQ31" s="50"/>
      <c r="IR31" s="50"/>
      <c r="IS31" s="50"/>
    </row>
    <row r="32" spans="1:253" s="51" customFormat="1" ht="29.25" customHeight="1" hidden="1">
      <c r="A32" s="309">
        <v>16000000</v>
      </c>
      <c r="B32" s="309" t="s">
        <v>333</v>
      </c>
      <c r="C32" s="340">
        <f t="shared" si="0"/>
        <v>0</v>
      </c>
      <c r="D32" s="341"/>
      <c r="E32" s="341"/>
      <c r="F32" s="341"/>
      <c r="G32" s="50"/>
      <c r="H32" s="50"/>
      <c r="I32" s="50"/>
      <c r="J32" s="50"/>
      <c r="K32" s="50"/>
      <c r="L32" s="50"/>
      <c r="IK32" s="50"/>
      <c r="IL32" s="50"/>
      <c r="IM32" s="50"/>
      <c r="IN32" s="50"/>
      <c r="IO32" s="50"/>
      <c r="IP32" s="50"/>
      <c r="IQ32" s="50"/>
      <c r="IR32" s="50"/>
      <c r="IS32" s="50"/>
    </row>
    <row r="33" spans="1:253" s="51" customFormat="1" ht="20.25" customHeight="1" hidden="1">
      <c r="A33" s="309" t="s">
        <v>328</v>
      </c>
      <c r="B33" s="309" t="s">
        <v>328</v>
      </c>
      <c r="C33" s="340">
        <f t="shared" si="0"/>
        <v>0</v>
      </c>
      <c r="D33" s="341"/>
      <c r="E33" s="341"/>
      <c r="F33" s="341"/>
      <c r="G33" s="50"/>
      <c r="H33" s="50"/>
      <c r="I33" s="50"/>
      <c r="J33" s="50"/>
      <c r="K33" s="50"/>
      <c r="L33" s="50"/>
      <c r="IK33" s="50"/>
      <c r="IL33" s="50"/>
      <c r="IM33" s="50"/>
      <c r="IN33" s="50"/>
      <c r="IO33" s="50"/>
      <c r="IP33" s="50"/>
      <c r="IQ33" s="50"/>
      <c r="IR33" s="50"/>
      <c r="IS33" s="50"/>
    </row>
    <row r="34" spans="1:253" s="51" customFormat="1" ht="28.5" customHeight="1" hidden="1">
      <c r="A34" s="309">
        <v>17000000</v>
      </c>
      <c r="B34" s="309" t="s">
        <v>334</v>
      </c>
      <c r="C34" s="340">
        <f t="shared" si="0"/>
        <v>0</v>
      </c>
      <c r="D34" s="341"/>
      <c r="E34" s="341"/>
      <c r="F34" s="341"/>
      <c r="G34" s="50"/>
      <c r="H34" s="50"/>
      <c r="I34" s="50"/>
      <c r="J34" s="50"/>
      <c r="K34" s="50"/>
      <c r="L34" s="50"/>
      <c r="IK34" s="50"/>
      <c r="IL34" s="50"/>
      <c r="IM34" s="50"/>
      <c r="IN34" s="50"/>
      <c r="IO34" s="50"/>
      <c r="IP34" s="50"/>
      <c r="IQ34" s="50"/>
      <c r="IR34" s="50"/>
      <c r="IS34" s="50"/>
    </row>
    <row r="35" spans="1:253" s="51" customFormat="1" ht="20.25" customHeight="1" hidden="1">
      <c r="A35" s="309" t="s">
        <v>328</v>
      </c>
      <c r="B35" s="309" t="s">
        <v>328</v>
      </c>
      <c r="C35" s="340">
        <f t="shared" si="0"/>
        <v>0</v>
      </c>
      <c r="D35" s="341"/>
      <c r="E35" s="341"/>
      <c r="F35" s="341"/>
      <c r="G35" s="50"/>
      <c r="H35" s="50"/>
      <c r="I35" s="50"/>
      <c r="J35" s="50"/>
      <c r="K35" s="50"/>
      <c r="L35" s="50"/>
      <c r="IK35" s="50"/>
      <c r="IL35" s="50"/>
      <c r="IM35" s="50"/>
      <c r="IN35" s="50"/>
      <c r="IO35" s="50"/>
      <c r="IP35" s="50"/>
      <c r="IQ35" s="50"/>
      <c r="IR35" s="50"/>
      <c r="IS35" s="50"/>
    </row>
    <row r="36" spans="1:253" s="51" customFormat="1" ht="20.25" customHeight="1" hidden="1">
      <c r="A36" s="309">
        <v>18000000</v>
      </c>
      <c r="B36" s="309" t="s">
        <v>335</v>
      </c>
      <c r="C36" s="340">
        <f t="shared" si="0"/>
        <v>0</v>
      </c>
      <c r="D36" s="341"/>
      <c r="E36" s="341"/>
      <c r="F36" s="341"/>
      <c r="G36" s="50"/>
      <c r="H36" s="50"/>
      <c r="I36" s="50"/>
      <c r="J36" s="50"/>
      <c r="K36" s="50"/>
      <c r="L36" s="50"/>
      <c r="IK36" s="50"/>
      <c r="IL36" s="50"/>
      <c r="IM36" s="50"/>
      <c r="IN36" s="50"/>
      <c r="IO36" s="50"/>
      <c r="IP36" s="50"/>
      <c r="IQ36" s="50"/>
      <c r="IR36" s="50"/>
      <c r="IS36" s="50"/>
    </row>
    <row r="37" spans="1:253" s="51" customFormat="1" ht="20.25" customHeight="1" hidden="1">
      <c r="A37" s="309" t="s">
        <v>328</v>
      </c>
      <c r="B37" s="309" t="s">
        <v>328</v>
      </c>
      <c r="C37" s="340">
        <f t="shared" si="0"/>
        <v>0</v>
      </c>
      <c r="D37" s="341"/>
      <c r="E37" s="341"/>
      <c r="F37" s="341"/>
      <c r="G37" s="50"/>
      <c r="H37" s="50"/>
      <c r="I37" s="50"/>
      <c r="J37" s="50"/>
      <c r="K37" s="50"/>
      <c r="L37" s="50"/>
      <c r="IK37" s="50"/>
      <c r="IL37" s="50"/>
      <c r="IM37" s="50"/>
      <c r="IN37" s="50"/>
      <c r="IO37" s="50"/>
      <c r="IP37" s="50"/>
      <c r="IQ37" s="50"/>
      <c r="IR37" s="50"/>
      <c r="IS37" s="50"/>
    </row>
    <row r="38" spans="1:253" s="51" customFormat="1" ht="20.25" customHeight="1" hidden="1">
      <c r="A38" s="309">
        <v>19000000</v>
      </c>
      <c r="B38" s="309" t="s">
        <v>336</v>
      </c>
      <c r="C38" s="340">
        <f t="shared" si="0"/>
        <v>0</v>
      </c>
      <c r="D38" s="341"/>
      <c r="E38" s="341"/>
      <c r="F38" s="341"/>
      <c r="G38" s="50"/>
      <c r="H38" s="50"/>
      <c r="I38" s="50"/>
      <c r="J38" s="50"/>
      <c r="K38" s="50"/>
      <c r="L38" s="50"/>
      <c r="IK38" s="50"/>
      <c r="IL38" s="50"/>
      <c r="IM38" s="50"/>
      <c r="IN38" s="50"/>
      <c r="IO38" s="50"/>
      <c r="IP38" s="50"/>
      <c r="IQ38" s="50"/>
      <c r="IR38" s="50"/>
      <c r="IS38" s="50"/>
    </row>
    <row r="39" spans="1:253" s="51" customFormat="1" ht="20.25" customHeight="1" hidden="1">
      <c r="A39" s="309" t="s">
        <v>328</v>
      </c>
      <c r="B39" s="309" t="s">
        <v>328</v>
      </c>
      <c r="C39" s="340">
        <f t="shared" si="0"/>
        <v>0</v>
      </c>
      <c r="D39" s="341"/>
      <c r="E39" s="341"/>
      <c r="F39" s="341"/>
      <c r="G39" s="50"/>
      <c r="H39" s="50"/>
      <c r="I39" s="50"/>
      <c r="J39" s="50"/>
      <c r="K39" s="50"/>
      <c r="L39" s="50"/>
      <c r="IK39" s="50"/>
      <c r="IL39" s="50"/>
      <c r="IM39" s="50"/>
      <c r="IN39" s="50"/>
      <c r="IO39" s="50"/>
      <c r="IP39" s="50"/>
      <c r="IQ39" s="50"/>
      <c r="IR39" s="50"/>
      <c r="IS39" s="50"/>
    </row>
    <row r="40" spans="1:253" s="54" customFormat="1" ht="20.25" customHeight="1">
      <c r="A40" s="308">
        <v>20000000</v>
      </c>
      <c r="B40" s="308" t="s">
        <v>346</v>
      </c>
      <c r="C40" s="340">
        <f t="shared" si="0"/>
        <v>129.251</v>
      </c>
      <c r="D40" s="340">
        <f>D41+D45+D66</f>
        <v>129.251</v>
      </c>
      <c r="E40" s="341"/>
      <c r="F40" s="341"/>
      <c r="G40" s="53"/>
      <c r="H40" s="53"/>
      <c r="I40" s="53"/>
      <c r="J40" s="53"/>
      <c r="K40" s="53"/>
      <c r="L40" s="53"/>
      <c r="IK40" s="53"/>
      <c r="IL40" s="53"/>
      <c r="IM40" s="53"/>
      <c r="IN40" s="53"/>
      <c r="IO40" s="53"/>
      <c r="IP40" s="53"/>
      <c r="IQ40" s="53"/>
      <c r="IR40" s="53"/>
      <c r="IS40" s="53"/>
    </row>
    <row r="41" spans="1:253" s="51" customFormat="1" ht="28.5" customHeight="1">
      <c r="A41" s="309">
        <v>21000000</v>
      </c>
      <c r="B41" s="309" t="s">
        <v>347</v>
      </c>
      <c r="C41" s="340">
        <f t="shared" si="0"/>
        <v>-2.4</v>
      </c>
      <c r="D41" s="340">
        <f>D42</f>
        <v>-2.4</v>
      </c>
      <c r="E41" s="341"/>
      <c r="F41" s="341"/>
      <c r="G41" s="50"/>
      <c r="H41" s="50"/>
      <c r="I41" s="50"/>
      <c r="J41" s="50"/>
      <c r="K41" s="50"/>
      <c r="L41" s="50"/>
      <c r="IK41" s="50"/>
      <c r="IL41" s="50"/>
      <c r="IM41" s="50"/>
      <c r="IN41" s="50"/>
      <c r="IO41" s="50"/>
      <c r="IP41" s="50"/>
      <c r="IQ41" s="50"/>
      <c r="IR41" s="50"/>
      <c r="IS41" s="50"/>
    </row>
    <row r="42" spans="1:253" s="51" customFormat="1" ht="28.5" customHeight="1">
      <c r="A42" s="309">
        <v>21080000</v>
      </c>
      <c r="B42" s="310" t="s">
        <v>70</v>
      </c>
      <c r="C42" s="340">
        <f t="shared" si="0"/>
        <v>-2.4</v>
      </c>
      <c r="D42" s="340">
        <f>D43</f>
        <v>-2.4</v>
      </c>
      <c r="E42" s="341"/>
      <c r="F42" s="341"/>
      <c r="G42" s="50"/>
      <c r="H42" s="50"/>
      <c r="I42" s="50"/>
      <c r="J42" s="50"/>
      <c r="K42" s="50"/>
      <c r="L42" s="50"/>
      <c r="IK42" s="50"/>
      <c r="IL42" s="50"/>
      <c r="IM42" s="50"/>
      <c r="IN42" s="50"/>
      <c r="IO42" s="50"/>
      <c r="IP42" s="50"/>
      <c r="IQ42" s="50"/>
      <c r="IR42" s="50"/>
      <c r="IS42" s="50"/>
    </row>
    <row r="43" spans="1:253" s="51" customFormat="1" ht="28.5" customHeight="1">
      <c r="A43" s="309">
        <v>21080500</v>
      </c>
      <c r="B43" s="310" t="s">
        <v>70</v>
      </c>
      <c r="C43" s="340">
        <f t="shared" si="0"/>
        <v>-2.4</v>
      </c>
      <c r="D43" s="340">
        <v>-2.4</v>
      </c>
      <c r="E43" s="341"/>
      <c r="F43" s="341"/>
      <c r="G43" s="50"/>
      <c r="H43" s="50"/>
      <c r="I43" s="50"/>
      <c r="J43" s="50"/>
      <c r="K43" s="50"/>
      <c r="L43" s="50"/>
      <c r="IK43" s="50"/>
      <c r="IL43" s="50"/>
      <c r="IM43" s="50"/>
      <c r="IN43" s="50"/>
      <c r="IO43" s="50"/>
      <c r="IP43" s="50"/>
      <c r="IQ43" s="50"/>
      <c r="IR43" s="50"/>
      <c r="IS43" s="50"/>
    </row>
    <row r="44" spans="1:253" s="51" customFormat="1" ht="56.25" customHeight="1" hidden="1">
      <c r="A44" s="309">
        <v>21010300</v>
      </c>
      <c r="B44" s="309" t="s">
        <v>348</v>
      </c>
      <c r="C44" s="340">
        <f t="shared" si="0"/>
        <v>0</v>
      </c>
      <c r="D44" s="340"/>
      <c r="E44" s="341"/>
      <c r="F44" s="341"/>
      <c r="G44" s="50"/>
      <c r="H44" s="50"/>
      <c r="I44" s="50"/>
      <c r="J44" s="50"/>
      <c r="K44" s="50"/>
      <c r="L44" s="50"/>
      <c r="IK44" s="50"/>
      <c r="IL44" s="50"/>
      <c r="IM44" s="50"/>
      <c r="IN44" s="50"/>
      <c r="IO44" s="50"/>
      <c r="IP44" s="50"/>
      <c r="IQ44" s="50"/>
      <c r="IR44" s="50"/>
      <c r="IS44" s="50"/>
    </row>
    <row r="45" spans="1:253" s="51" customFormat="1" ht="46.5" customHeight="1">
      <c r="A45" s="309">
        <v>22000000</v>
      </c>
      <c r="B45" s="309" t="s">
        <v>349</v>
      </c>
      <c r="C45" s="340">
        <f t="shared" si="0"/>
        <v>127.3</v>
      </c>
      <c r="D45" s="340">
        <f>D62</f>
        <v>127.3</v>
      </c>
      <c r="E45" s="341"/>
      <c r="F45" s="341"/>
      <c r="G45" s="50"/>
      <c r="H45" s="50"/>
      <c r="I45" s="50"/>
      <c r="J45" s="50"/>
      <c r="K45" s="50"/>
      <c r="L45" s="50"/>
      <c r="IK45" s="50"/>
      <c r="IL45" s="50"/>
      <c r="IM45" s="50"/>
      <c r="IN45" s="50"/>
      <c r="IO45" s="50"/>
      <c r="IP45" s="50"/>
      <c r="IQ45" s="50"/>
      <c r="IR45" s="50"/>
      <c r="IS45" s="50"/>
    </row>
    <row r="46" spans="1:253" s="51" customFormat="1" ht="42" customHeight="1" hidden="1">
      <c r="A46" s="309">
        <v>22080400</v>
      </c>
      <c r="B46" s="309" t="s">
        <v>350</v>
      </c>
      <c r="C46" s="340">
        <f t="shared" si="0"/>
        <v>0</v>
      </c>
      <c r="D46" s="340"/>
      <c r="E46" s="341"/>
      <c r="F46" s="341"/>
      <c r="G46" s="50"/>
      <c r="H46" s="50"/>
      <c r="I46" s="50"/>
      <c r="J46" s="50"/>
      <c r="K46" s="50"/>
      <c r="L46" s="50"/>
      <c r="IK46" s="50"/>
      <c r="IL46" s="50"/>
      <c r="IM46" s="50"/>
      <c r="IN46" s="50"/>
      <c r="IO46" s="50"/>
      <c r="IP46" s="50"/>
      <c r="IQ46" s="50"/>
      <c r="IR46" s="50"/>
      <c r="IS46" s="50"/>
    </row>
    <row r="47" spans="1:253" s="51" customFormat="1" ht="27" customHeight="1" hidden="1">
      <c r="A47" s="309">
        <v>23000000</v>
      </c>
      <c r="B47" s="309" t="s">
        <v>351</v>
      </c>
      <c r="C47" s="340">
        <f t="shared" si="0"/>
        <v>0</v>
      </c>
      <c r="D47" s="341"/>
      <c r="E47" s="341"/>
      <c r="F47" s="341"/>
      <c r="G47" s="50"/>
      <c r="H47" s="50"/>
      <c r="I47" s="50"/>
      <c r="J47" s="50"/>
      <c r="K47" s="50"/>
      <c r="L47" s="50"/>
      <c r="IK47" s="50"/>
      <c r="IL47" s="50"/>
      <c r="IM47" s="50"/>
      <c r="IN47" s="50"/>
      <c r="IO47" s="50"/>
      <c r="IP47" s="50"/>
      <c r="IQ47" s="50"/>
      <c r="IR47" s="50"/>
      <c r="IS47" s="50"/>
    </row>
    <row r="48" spans="1:253" s="51" customFormat="1" ht="20.25" customHeight="1" hidden="1">
      <c r="A48" s="309" t="s">
        <v>328</v>
      </c>
      <c r="B48" s="309" t="s">
        <v>328</v>
      </c>
      <c r="C48" s="340">
        <f t="shared" si="0"/>
        <v>0</v>
      </c>
      <c r="D48" s="341"/>
      <c r="E48" s="341"/>
      <c r="F48" s="341"/>
      <c r="G48" s="50"/>
      <c r="H48" s="50"/>
      <c r="I48" s="50"/>
      <c r="J48" s="50"/>
      <c r="K48" s="50"/>
      <c r="L48" s="50"/>
      <c r="IK48" s="50"/>
      <c r="IL48" s="50"/>
      <c r="IM48" s="50"/>
      <c r="IN48" s="50"/>
      <c r="IO48" s="50"/>
      <c r="IP48" s="50"/>
      <c r="IQ48" s="50"/>
      <c r="IR48" s="50"/>
      <c r="IS48" s="50"/>
    </row>
    <row r="49" spans="1:253" s="51" customFormat="1" ht="20.25" customHeight="1" hidden="1">
      <c r="A49" s="309">
        <v>24000000</v>
      </c>
      <c r="B49" s="309" t="s">
        <v>352</v>
      </c>
      <c r="C49" s="340">
        <f t="shared" si="0"/>
        <v>0</v>
      </c>
      <c r="D49" s="341"/>
      <c r="E49" s="341"/>
      <c r="F49" s="341"/>
      <c r="G49" s="50"/>
      <c r="H49" s="50"/>
      <c r="I49" s="50"/>
      <c r="J49" s="50"/>
      <c r="K49" s="50"/>
      <c r="L49" s="50"/>
      <c r="IK49" s="50"/>
      <c r="IL49" s="50"/>
      <c r="IM49" s="50"/>
      <c r="IN49" s="50"/>
      <c r="IO49" s="50"/>
      <c r="IP49" s="50"/>
      <c r="IQ49" s="50"/>
      <c r="IR49" s="50"/>
      <c r="IS49" s="50"/>
    </row>
    <row r="50" spans="1:253" s="51" customFormat="1" ht="20.25" customHeight="1" hidden="1">
      <c r="A50" s="309" t="s">
        <v>328</v>
      </c>
      <c r="B50" s="309" t="s">
        <v>328</v>
      </c>
      <c r="C50" s="340">
        <f t="shared" si="0"/>
        <v>0</v>
      </c>
      <c r="D50" s="340"/>
      <c r="E50" s="340"/>
      <c r="F50" s="340"/>
      <c r="G50" s="50"/>
      <c r="H50" s="50"/>
      <c r="I50" s="50"/>
      <c r="J50" s="50"/>
      <c r="K50" s="50"/>
      <c r="L50" s="50"/>
      <c r="IK50" s="50"/>
      <c r="IL50" s="50"/>
      <c r="IM50" s="50"/>
      <c r="IN50" s="50"/>
      <c r="IO50" s="50"/>
      <c r="IP50" s="50"/>
      <c r="IQ50" s="50"/>
      <c r="IR50" s="50"/>
      <c r="IS50" s="50"/>
    </row>
    <row r="51" spans="1:253" s="51" customFormat="1" ht="33" customHeight="1" hidden="1">
      <c r="A51" s="309">
        <v>25000000</v>
      </c>
      <c r="B51" s="309" t="s">
        <v>353</v>
      </c>
      <c r="C51" s="340">
        <f t="shared" si="0"/>
        <v>0</v>
      </c>
      <c r="D51" s="340"/>
      <c r="E51" s="340"/>
      <c r="F51" s="340"/>
      <c r="G51" s="50"/>
      <c r="H51" s="50"/>
      <c r="I51" s="50"/>
      <c r="J51" s="50"/>
      <c r="K51" s="50"/>
      <c r="L51" s="50"/>
      <c r="IK51" s="50"/>
      <c r="IL51" s="50"/>
      <c r="IM51" s="50"/>
      <c r="IN51" s="50"/>
      <c r="IO51" s="50"/>
      <c r="IP51" s="50"/>
      <c r="IQ51" s="50"/>
      <c r="IR51" s="50"/>
      <c r="IS51" s="50"/>
    </row>
    <row r="52" spans="1:253" s="51" customFormat="1" ht="44.25" customHeight="1" hidden="1">
      <c r="A52" s="311">
        <v>25010000</v>
      </c>
      <c r="B52" s="312" t="s">
        <v>354</v>
      </c>
      <c r="C52" s="340">
        <f t="shared" si="0"/>
        <v>0</v>
      </c>
      <c r="D52" s="340"/>
      <c r="E52" s="340"/>
      <c r="F52" s="340"/>
      <c r="G52" s="50"/>
      <c r="H52" s="50"/>
      <c r="I52" s="50"/>
      <c r="J52" s="50"/>
      <c r="K52" s="50"/>
      <c r="L52" s="50"/>
      <c r="IK52" s="50"/>
      <c r="IL52" s="50"/>
      <c r="IM52" s="50"/>
      <c r="IN52" s="50"/>
      <c r="IO52" s="50"/>
      <c r="IP52" s="50"/>
      <c r="IQ52" s="50"/>
      <c r="IR52" s="50"/>
      <c r="IS52" s="50"/>
    </row>
    <row r="53" spans="1:253" s="51" customFormat="1" ht="45.75" customHeight="1" hidden="1">
      <c r="A53" s="311">
        <v>25010100</v>
      </c>
      <c r="B53" s="312" t="s">
        <v>355</v>
      </c>
      <c r="C53" s="340">
        <f t="shared" si="0"/>
        <v>0</v>
      </c>
      <c r="D53" s="340"/>
      <c r="E53" s="340"/>
      <c r="F53" s="340"/>
      <c r="G53" s="50"/>
      <c r="H53" s="50"/>
      <c r="I53" s="50"/>
      <c r="J53" s="50"/>
      <c r="K53" s="50"/>
      <c r="L53" s="50"/>
      <c r="IK53" s="50"/>
      <c r="IL53" s="50"/>
      <c r="IM53" s="50"/>
      <c r="IN53" s="50"/>
      <c r="IO53" s="50"/>
      <c r="IP53" s="50"/>
      <c r="IQ53" s="50"/>
      <c r="IR53" s="50"/>
      <c r="IS53" s="50"/>
    </row>
    <row r="54" spans="1:253" s="51" customFormat="1" ht="29.25" customHeight="1" hidden="1">
      <c r="A54" s="311">
        <v>25010300</v>
      </c>
      <c r="B54" s="311" t="s">
        <v>356</v>
      </c>
      <c r="C54" s="340">
        <f t="shared" si="0"/>
        <v>0</v>
      </c>
      <c r="D54" s="340"/>
      <c r="E54" s="340"/>
      <c r="F54" s="340"/>
      <c r="G54" s="50"/>
      <c r="H54" s="50"/>
      <c r="I54" s="50"/>
      <c r="J54" s="50"/>
      <c r="K54" s="50"/>
      <c r="L54" s="50"/>
      <c r="IK54" s="50"/>
      <c r="IL54" s="50"/>
      <c r="IM54" s="50"/>
      <c r="IN54" s="50"/>
      <c r="IO54" s="50"/>
      <c r="IP54" s="50"/>
      <c r="IQ54" s="50"/>
      <c r="IR54" s="50"/>
      <c r="IS54" s="50"/>
    </row>
    <row r="55" spans="1:253" s="54" customFormat="1" ht="20.25" customHeight="1" hidden="1">
      <c r="A55" s="308">
        <v>30000000</v>
      </c>
      <c r="B55" s="308" t="s">
        <v>357</v>
      </c>
      <c r="C55" s="340">
        <f t="shared" si="0"/>
        <v>0</v>
      </c>
      <c r="D55" s="340"/>
      <c r="E55" s="340"/>
      <c r="F55" s="340"/>
      <c r="G55" s="53"/>
      <c r="H55" s="53"/>
      <c r="I55" s="53"/>
      <c r="J55" s="53"/>
      <c r="K55" s="53"/>
      <c r="L55" s="53"/>
      <c r="IK55" s="53"/>
      <c r="IL55" s="53"/>
      <c r="IM55" s="53"/>
      <c r="IN55" s="53"/>
      <c r="IO55" s="53"/>
      <c r="IP55" s="53"/>
      <c r="IQ55" s="53"/>
      <c r="IR55" s="53"/>
      <c r="IS55" s="53"/>
    </row>
    <row r="56" spans="1:253" s="51" customFormat="1" ht="26.25" customHeight="1" hidden="1">
      <c r="A56" s="309">
        <v>31000000</v>
      </c>
      <c r="B56" s="309" t="s">
        <v>358</v>
      </c>
      <c r="C56" s="340">
        <f t="shared" si="0"/>
        <v>0</v>
      </c>
      <c r="D56" s="341"/>
      <c r="E56" s="341"/>
      <c r="F56" s="341"/>
      <c r="G56" s="50"/>
      <c r="H56" s="50"/>
      <c r="I56" s="50"/>
      <c r="J56" s="50"/>
      <c r="K56" s="50"/>
      <c r="L56" s="50"/>
      <c r="IK56" s="50"/>
      <c r="IL56" s="50"/>
      <c r="IM56" s="50"/>
      <c r="IN56" s="50"/>
      <c r="IO56" s="50"/>
      <c r="IP56" s="50"/>
      <c r="IQ56" s="50"/>
      <c r="IR56" s="50"/>
      <c r="IS56" s="50"/>
    </row>
    <row r="57" spans="1:253" s="51" customFormat="1" ht="20.25" customHeight="1" hidden="1">
      <c r="A57" s="309" t="s">
        <v>328</v>
      </c>
      <c r="B57" s="309" t="s">
        <v>328</v>
      </c>
      <c r="C57" s="340">
        <f t="shared" si="0"/>
        <v>0</v>
      </c>
      <c r="D57" s="341"/>
      <c r="E57" s="341"/>
      <c r="F57" s="341"/>
      <c r="G57" s="50"/>
      <c r="H57" s="50"/>
      <c r="I57" s="50"/>
      <c r="J57" s="50"/>
      <c r="K57" s="50"/>
      <c r="L57" s="50"/>
      <c r="IK57" s="50"/>
      <c r="IL57" s="50"/>
      <c r="IM57" s="50"/>
      <c r="IN57" s="50"/>
      <c r="IO57" s="50"/>
      <c r="IP57" s="50"/>
      <c r="IQ57" s="50"/>
      <c r="IR57" s="50"/>
      <c r="IS57" s="50"/>
    </row>
    <row r="58" spans="1:253" s="51" customFormat="1" ht="27.75" customHeight="1" hidden="1">
      <c r="A58" s="309">
        <v>32000000</v>
      </c>
      <c r="B58" s="309" t="s">
        <v>359</v>
      </c>
      <c r="C58" s="340">
        <f t="shared" si="0"/>
        <v>0</v>
      </c>
      <c r="D58" s="341"/>
      <c r="E58" s="341"/>
      <c r="F58" s="341"/>
      <c r="G58" s="50"/>
      <c r="H58" s="50"/>
      <c r="I58" s="50"/>
      <c r="J58" s="50"/>
      <c r="K58" s="50"/>
      <c r="L58" s="50"/>
      <c r="IK58" s="50"/>
      <c r="IL58" s="50"/>
      <c r="IM58" s="50"/>
      <c r="IN58" s="50"/>
      <c r="IO58" s="50"/>
      <c r="IP58" s="50"/>
      <c r="IQ58" s="50"/>
      <c r="IR58" s="50"/>
      <c r="IS58" s="50"/>
    </row>
    <row r="59" spans="1:253" s="51" customFormat="1" ht="20.25" customHeight="1" hidden="1">
      <c r="A59" s="309" t="s">
        <v>328</v>
      </c>
      <c r="B59" s="309" t="s">
        <v>328</v>
      </c>
      <c r="C59" s="340">
        <f t="shared" si="0"/>
        <v>0</v>
      </c>
      <c r="D59" s="341"/>
      <c r="E59" s="341"/>
      <c r="F59" s="341"/>
      <c r="G59" s="50"/>
      <c r="H59" s="50"/>
      <c r="I59" s="50"/>
      <c r="J59" s="50"/>
      <c r="K59" s="50"/>
      <c r="L59" s="50"/>
      <c r="IK59" s="50"/>
      <c r="IL59" s="50"/>
      <c r="IM59" s="50"/>
      <c r="IN59" s="50"/>
      <c r="IO59" s="50"/>
      <c r="IP59" s="50"/>
      <c r="IQ59" s="50"/>
      <c r="IR59" s="50"/>
      <c r="IS59" s="50"/>
    </row>
    <row r="60" spans="1:253" s="51" customFormat="1" ht="31.5" customHeight="1" hidden="1">
      <c r="A60" s="309">
        <v>33000000</v>
      </c>
      <c r="B60" s="309" t="s">
        <v>360</v>
      </c>
      <c r="C60" s="340">
        <f t="shared" si="0"/>
        <v>0</v>
      </c>
      <c r="D60" s="341"/>
      <c r="E60" s="341"/>
      <c r="F60" s="341"/>
      <c r="G60" s="50"/>
      <c r="H60" s="50"/>
      <c r="I60" s="50"/>
      <c r="J60" s="50"/>
      <c r="K60" s="50"/>
      <c r="L60" s="50"/>
      <c r="IK60" s="50"/>
      <c r="IL60" s="50"/>
      <c r="IM60" s="50"/>
      <c r="IN60" s="50"/>
      <c r="IO60" s="50"/>
      <c r="IP60" s="50"/>
      <c r="IQ60" s="50"/>
      <c r="IR60" s="50"/>
      <c r="IS60" s="50"/>
    </row>
    <row r="61" spans="1:253" s="51" customFormat="1" ht="20.25" customHeight="1" hidden="1">
      <c r="A61" s="309" t="s">
        <v>328</v>
      </c>
      <c r="B61" s="309" t="s">
        <v>328</v>
      </c>
      <c r="C61" s="340">
        <f t="shared" si="0"/>
        <v>0</v>
      </c>
      <c r="D61" s="341"/>
      <c r="E61" s="341"/>
      <c r="F61" s="341"/>
      <c r="G61" s="50"/>
      <c r="H61" s="50"/>
      <c r="I61" s="50"/>
      <c r="J61" s="50"/>
      <c r="K61" s="50"/>
      <c r="L61" s="50"/>
      <c r="IK61" s="50"/>
      <c r="IL61" s="50"/>
      <c r="IM61" s="50"/>
      <c r="IN61" s="50"/>
      <c r="IO61" s="50"/>
      <c r="IP61" s="50"/>
      <c r="IQ61" s="50"/>
      <c r="IR61" s="50"/>
      <c r="IS61" s="50"/>
    </row>
    <row r="62" spans="1:253" s="51" customFormat="1" ht="20.25" customHeight="1">
      <c r="A62" s="309">
        <v>22010000</v>
      </c>
      <c r="B62" s="310" t="s">
        <v>71</v>
      </c>
      <c r="C62" s="340">
        <f t="shared" si="0"/>
        <v>127.3</v>
      </c>
      <c r="D62" s="341">
        <f>D63+D64+D65</f>
        <v>127.3</v>
      </c>
      <c r="E62" s="341"/>
      <c r="F62" s="341"/>
      <c r="G62" s="50"/>
      <c r="H62" s="50"/>
      <c r="I62" s="50"/>
      <c r="J62" s="50"/>
      <c r="K62" s="50"/>
      <c r="L62" s="50"/>
      <c r="IK62" s="50"/>
      <c r="IL62" s="50"/>
      <c r="IM62" s="50"/>
      <c r="IN62" s="50"/>
      <c r="IO62" s="50"/>
      <c r="IP62" s="50"/>
      <c r="IQ62" s="50"/>
      <c r="IR62" s="50"/>
      <c r="IS62" s="50"/>
    </row>
    <row r="63" spans="1:253" s="51" customFormat="1" ht="63" customHeight="1">
      <c r="A63" s="309">
        <v>22010300</v>
      </c>
      <c r="B63" s="310" t="s">
        <v>72</v>
      </c>
      <c r="C63" s="340">
        <f t="shared" si="0"/>
        <v>17</v>
      </c>
      <c r="D63" s="341">
        <v>17</v>
      </c>
      <c r="E63" s="341"/>
      <c r="F63" s="341"/>
      <c r="G63" s="50"/>
      <c r="H63" s="50"/>
      <c r="I63" s="50"/>
      <c r="J63" s="50"/>
      <c r="K63" s="50"/>
      <c r="L63" s="50"/>
      <c r="IK63" s="50"/>
      <c r="IL63" s="50"/>
      <c r="IM63" s="50"/>
      <c r="IN63" s="50"/>
      <c r="IO63" s="50"/>
      <c r="IP63" s="50"/>
      <c r="IQ63" s="50"/>
      <c r="IR63" s="50"/>
      <c r="IS63" s="50"/>
    </row>
    <row r="64" spans="1:253" s="51" customFormat="1" ht="43.5" customHeight="1">
      <c r="A64" s="309">
        <v>22012600</v>
      </c>
      <c r="B64" s="310" t="s">
        <v>73</v>
      </c>
      <c r="C64" s="340">
        <f t="shared" si="0"/>
        <v>110</v>
      </c>
      <c r="D64" s="341">
        <v>110</v>
      </c>
      <c r="E64" s="341"/>
      <c r="F64" s="341"/>
      <c r="G64" s="50"/>
      <c r="H64" s="50"/>
      <c r="I64" s="50"/>
      <c r="J64" s="50"/>
      <c r="K64" s="50"/>
      <c r="L64" s="50"/>
      <c r="IK64" s="50"/>
      <c r="IL64" s="50"/>
      <c r="IM64" s="50"/>
      <c r="IN64" s="50"/>
      <c r="IO64" s="50"/>
      <c r="IP64" s="50"/>
      <c r="IQ64" s="50"/>
      <c r="IR64" s="50"/>
      <c r="IS64" s="50"/>
    </row>
    <row r="65" spans="1:253" s="51" customFormat="1" ht="105" customHeight="1">
      <c r="A65" s="309">
        <v>22012900</v>
      </c>
      <c r="B65" s="313" t="s">
        <v>291</v>
      </c>
      <c r="C65" s="340">
        <f t="shared" si="0"/>
        <v>0.3</v>
      </c>
      <c r="D65" s="341">
        <v>0.3</v>
      </c>
      <c r="E65" s="341"/>
      <c r="F65" s="341"/>
      <c r="G65" s="50"/>
      <c r="H65" s="50"/>
      <c r="I65" s="50"/>
      <c r="J65" s="50"/>
      <c r="K65" s="50"/>
      <c r="L65" s="50"/>
      <c r="IK65" s="50"/>
      <c r="IL65" s="50"/>
      <c r="IM65" s="50"/>
      <c r="IN65" s="50"/>
      <c r="IO65" s="50"/>
      <c r="IP65" s="50"/>
      <c r="IQ65" s="50"/>
      <c r="IR65" s="50"/>
      <c r="IS65" s="50"/>
    </row>
    <row r="66" spans="1:253" s="51" customFormat="1" ht="20.25" customHeight="1">
      <c r="A66" s="309">
        <v>24000000</v>
      </c>
      <c r="B66" s="310" t="s">
        <v>74</v>
      </c>
      <c r="C66" s="340">
        <f t="shared" si="0"/>
        <v>4.351</v>
      </c>
      <c r="D66" s="341">
        <f>D67</f>
        <v>4.351</v>
      </c>
      <c r="E66" s="341"/>
      <c r="F66" s="341"/>
      <c r="G66" s="50"/>
      <c r="H66" s="50"/>
      <c r="I66" s="50"/>
      <c r="J66" s="50"/>
      <c r="K66" s="50"/>
      <c r="L66" s="50"/>
      <c r="IK66" s="50"/>
      <c r="IL66" s="50"/>
      <c r="IM66" s="50"/>
      <c r="IN66" s="50"/>
      <c r="IO66" s="50"/>
      <c r="IP66" s="50"/>
      <c r="IQ66" s="50"/>
      <c r="IR66" s="50"/>
      <c r="IS66" s="50"/>
    </row>
    <row r="67" spans="1:253" s="51" customFormat="1" ht="20.25" customHeight="1">
      <c r="A67" s="309">
        <v>24060000</v>
      </c>
      <c r="B67" s="310" t="s">
        <v>70</v>
      </c>
      <c r="C67" s="340">
        <f t="shared" si="0"/>
        <v>4.351</v>
      </c>
      <c r="D67" s="341">
        <f>D68</f>
        <v>4.351</v>
      </c>
      <c r="E67" s="341"/>
      <c r="F67" s="341"/>
      <c r="G67" s="50"/>
      <c r="H67" s="50"/>
      <c r="I67" s="50"/>
      <c r="J67" s="50"/>
      <c r="K67" s="50"/>
      <c r="L67" s="50"/>
      <c r="IK67" s="50"/>
      <c r="IL67" s="50"/>
      <c r="IM67" s="50"/>
      <c r="IN67" s="50"/>
      <c r="IO67" s="50"/>
      <c r="IP67" s="50"/>
      <c r="IQ67" s="50"/>
      <c r="IR67" s="50"/>
      <c r="IS67" s="50"/>
    </row>
    <row r="68" spans="1:253" s="51" customFormat="1" ht="20.25" customHeight="1">
      <c r="A68" s="309">
        <v>24060300</v>
      </c>
      <c r="B68" s="310" t="s">
        <v>70</v>
      </c>
      <c r="C68" s="340">
        <f t="shared" si="0"/>
        <v>4.351</v>
      </c>
      <c r="D68" s="341">
        <v>4.351</v>
      </c>
      <c r="E68" s="341"/>
      <c r="F68" s="341"/>
      <c r="G68" s="50"/>
      <c r="H68" s="50"/>
      <c r="I68" s="50"/>
      <c r="J68" s="50"/>
      <c r="K68" s="50"/>
      <c r="L68" s="50"/>
      <c r="IK68" s="50"/>
      <c r="IL68" s="50"/>
      <c r="IM68" s="50"/>
      <c r="IN68" s="50"/>
      <c r="IO68" s="50"/>
      <c r="IP68" s="50"/>
      <c r="IQ68" s="50"/>
      <c r="IR68" s="50"/>
      <c r="IS68" s="50"/>
    </row>
    <row r="69" spans="1:253" s="51" customFormat="1" ht="20.25" customHeight="1">
      <c r="A69" s="314">
        <v>40000000</v>
      </c>
      <c r="B69" s="315" t="s">
        <v>361</v>
      </c>
      <c r="C69" s="340">
        <f>D69+E69</f>
        <v>2291.78846</v>
      </c>
      <c r="D69" s="340">
        <f>D70+D95</f>
        <v>2256.29946</v>
      </c>
      <c r="E69" s="340">
        <f>E70+E95</f>
        <v>35.489</v>
      </c>
      <c r="F69" s="340">
        <f>F70+F95</f>
        <v>35.489</v>
      </c>
      <c r="G69" s="50"/>
      <c r="H69" s="50"/>
      <c r="I69" s="50"/>
      <c r="J69" s="50"/>
      <c r="K69" s="50"/>
      <c r="L69" s="50"/>
      <c r="IK69" s="50"/>
      <c r="IL69" s="50"/>
      <c r="IM69" s="50"/>
      <c r="IN69" s="50"/>
      <c r="IO69" s="50"/>
      <c r="IP69" s="50"/>
      <c r="IQ69" s="50"/>
      <c r="IR69" s="50"/>
      <c r="IS69" s="50"/>
    </row>
    <row r="70" spans="1:253" s="51" customFormat="1" ht="20.25" customHeight="1">
      <c r="A70" s="309">
        <v>41020000</v>
      </c>
      <c r="B70" s="309" t="s">
        <v>366</v>
      </c>
      <c r="C70" s="340">
        <f>D70+E70</f>
        <v>211</v>
      </c>
      <c r="D70" s="340">
        <f>D71</f>
        <v>211</v>
      </c>
      <c r="E70" s="340">
        <f>E71</f>
        <v>0</v>
      </c>
      <c r="F70" s="340">
        <f>F71</f>
        <v>0</v>
      </c>
      <c r="G70" s="50"/>
      <c r="H70" s="50"/>
      <c r="I70" s="50"/>
      <c r="J70" s="50"/>
      <c r="K70" s="50"/>
      <c r="L70" s="50"/>
      <c r="IK70" s="50"/>
      <c r="IL70" s="50"/>
      <c r="IM70" s="50"/>
      <c r="IN70" s="50"/>
      <c r="IO70" s="50"/>
      <c r="IP70" s="50"/>
      <c r="IQ70" s="50"/>
      <c r="IR70" s="50"/>
      <c r="IS70" s="50"/>
    </row>
    <row r="71" spans="1:253" s="51" customFormat="1" ht="20.25" customHeight="1">
      <c r="A71" s="316">
        <v>41020600</v>
      </c>
      <c r="B71" s="70" t="s">
        <v>434</v>
      </c>
      <c r="C71" s="340">
        <f>D71+E71</f>
        <v>211</v>
      </c>
      <c r="D71" s="341">
        <v>211</v>
      </c>
      <c r="E71" s="341">
        <v>0</v>
      </c>
      <c r="F71" s="341">
        <v>0</v>
      </c>
      <c r="G71" s="50"/>
      <c r="H71" s="50"/>
      <c r="I71" s="50"/>
      <c r="J71" s="50"/>
      <c r="K71" s="50"/>
      <c r="L71" s="50"/>
      <c r="IK71" s="50"/>
      <c r="IL71" s="50"/>
      <c r="IM71" s="50"/>
      <c r="IN71" s="50"/>
      <c r="IO71" s="50"/>
      <c r="IP71" s="50"/>
      <c r="IQ71" s="50"/>
      <c r="IR71" s="50"/>
      <c r="IS71" s="50"/>
    </row>
    <row r="72" spans="1:253" s="51" customFormat="1" ht="20.25" customHeight="1" hidden="1">
      <c r="A72" s="316">
        <v>41000000</v>
      </c>
      <c r="B72" s="70" t="s">
        <v>362</v>
      </c>
      <c r="C72" s="340"/>
      <c r="D72" s="341"/>
      <c r="E72" s="341"/>
      <c r="F72" s="341"/>
      <c r="G72" s="50"/>
      <c r="H72" s="50"/>
      <c r="I72" s="50"/>
      <c r="J72" s="50"/>
      <c r="K72" s="50"/>
      <c r="L72" s="50"/>
      <c r="IK72" s="50"/>
      <c r="IL72" s="50"/>
      <c r="IM72" s="50"/>
      <c r="IN72" s="50"/>
      <c r="IO72" s="50"/>
      <c r="IP72" s="50"/>
      <c r="IQ72" s="50"/>
      <c r="IR72" s="50"/>
      <c r="IS72" s="50"/>
    </row>
    <row r="73" spans="1:253" s="51" customFormat="1" ht="20.25" customHeight="1" hidden="1">
      <c r="A73" s="316">
        <v>41010000</v>
      </c>
      <c r="B73" s="70" t="s">
        <v>363</v>
      </c>
      <c r="C73" s="340"/>
      <c r="D73" s="341"/>
      <c r="E73" s="341"/>
      <c r="F73" s="341"/>
      <c r="G73" s="50"/>
      <c r="H73" s="50"/>
      <c r="I73" s="50"/>
      <c r="J73" s="50"/>
      <c r="K73" s="50"/>
      <c r="L73" s="50"/>
      <c r="IK73" s="50"/>
      <c r="IL73" s="50"/>
      <c r="IM73" s="50"/>
      <c r="IN73" s="50"/>
      <c r="IO73" s="50"/>
      <c r="IP73" s="50"/>
      <c r="IQ73" s="50"/>
      <c r="IR73" s="50"/>
      <c r="IS73" s="50"/>
    </row>
    <row r="74" spans="1:253" s="51" customFormat="1" ht="20.25" customHeight="1" hidden="1">
      <c r="A74" s="316" t="s">
        <v>364</v>
      </c>
      <c r="B74" s="70" t="s">
        <v>365</v>
      </c>
      <c r="C74" s="340"/>
      <c r="D74" s="341"/>
      <c r="E74" s="341"/>
      <c r="F74" s="341"/>
      <c r="G74" s="50"/>
      <c r="H74" s="50"/>
      <c r="I74" s="50"/>
      <c r="J74" s="50"/>
      <c r="K74" s="50"/>
      <c r="L74" s="50"/>
      <c r="IK74" s="50"/>
      <c r="IL74" s="50"/>
      <c r="IM74" s="50"/>
      <c r="IN74" s="50"/>
      <c r="IO74" s="50"/>
      <c r="IP74" s="50"/>
      <c r="IQ74" s="50"/>
      <c r="IR74" s="50"/>
      <c r="IS74" s="50"/>
    </row>
    <row r="75" spans="1:253" s="51" customFormat="1" ht="20.25" customHeight="1" hidden="1">
      <c r="A75" s="316">
        <v>41020000</v>
      </c>
      <c r="B75" s="70" t="s">
        <v>366</v>
      </c>
      <c r="C75" s="340"/>
      <c r="D75" s="340"/>
      <c r="E75" s="340"/>
      <c r="F75" s="340"/>
      <c r="G75" s="50"/>
      <c r="H75" s="50"/>
      <c r="I75" s="50"/>
      <c r="J75" s="50"/>
      <c r="K75" s="50"/>
      <c r="L75" s="50"/>
      <c r="IK75" s="50"/>
      <c r="IL75" s="50"/>
      <c r="IM75" s="50"/>
      <c r="IN75" s="50"/>
      <c r="IO75" s="50"/>
      <c r="IP75" s="50"/>
      <c r="IQ75" s="50"/>
      <c r="IR75" s="50"/>
      <c r="IS75" s="50"/>
    </row>
    <row r="76" spans="1:253" s="51" customFormat="1" ht="20.25" customHeight="1" hidden="1">
      <c r="A76" s="316">
        <v>41020100</v>
      </c>
      <c r="B76" s="70" t="s">
        <v>367</v>
      </c>
      <c r="C76" s="340"/>
      <c r="D76" s="340"/>
      <c r="E76" s="340"/>
      <c r="F76" s="340"/>
      <c r="G76" s="50"/>
      <c r="H76" s="50"/>
      <c r="I76" s="50"/>
      <c r="J76" s="50"/>
      <c r="K76" s="50"/>
      <c r="L76" s="50"/>
      <c r="IK76" s="50"/>
      <c r="IL76" s="50"/>
      <c r="IM76" s="50"/>
      <c r="IN76" s="50"/>
      <c r="IO76" s="50"/>
      <c r="IP76" s="50"/>
      <c r="IQ76" s="50"/>
      <c r="IR76" s="50"/>
      <c r="IS76" s="50"/>
    </row>
    <row r="77" spans="1:253" s="51" customFormat="1" ht="20.25" customHeight="1" hidden="1">
      <c r="A77" s="316">
        <v>41030000</v>
      </c>
      <c r="B77" s="70" t="s">
        <v>368</v>
      </c>
      <c r="C77" s="340"/>
      <c r="D77" s="340"/>
      <c r="E77" s="341"/>
      <c r="F77" s="341"/>
      <c r="G77" s="50"/>
      <c r="H77" s="50"/>
      <c r="I77" s="50"/>
      <c r="J77" s="50"/>
      <c r="K77" s="50"/>
      <c r="L77" s="50"/>
      <c r="IK77" s="50"/>
      <c r="IL77" s="50"/>
      <c r="IM77" s="50"/>
      <c r="IN77" s="50"/>
      <c r="IO77" s="50"/>
      <c r="IP77" s="50"/>
      <c r="IQ77" s="50"/>
      <c r="IR77" s="50"/>
      <c r="IS77" s="50"/>
    </row>
    <row r="78" spans="1:253" s="51" customFormat="1" ht="83.25" customHeight="1" hidden="1">
      <c r="A78" s="317">
        <v>41030600</v>
      </c>
      <c r="B78" s="318" t="s">
        <v>369</v>
      </c>
      <c r="C78" s="342"/>
      <c r="D78" s="342"/>
      <c r="E78" s="341"/>
      <c r="F78" s="341"/>
      <c r="G78" s="50"/>
      <c r="H78" s="50"/>
      <c r="I78" s="50"/>
      <c r="J78" s="50"/>
      <c r="K78" s="50"/>
      <c r="L78" s="50"/>
      <c r="IK78" s="50"/>
      <c r="IL78" s="50"/>
      <c r="IM78" s="50"/>
      <c r="IN78" s="50"/>
      <c r="IO78" s="50"/>
      <c r="IP78" s="50"/>
      <c r="IQ78" s="50"/>
      <c r="IR78" s="50"/>
      <c r="IS78" s="50"/>
    </row>
    <row r="79" spans="1:253" s="51" customFormat="1" ht="83.25" customHeight="1" hidden="1">
      <c r="A79" s="317">
        <v>41030800</v>
      </c>
      <c r="B79" s="319" t="s">
        <v>370</v>
      </c>
      <c r="C79" s="342"/>
      <c r="D79" s="342"/>
      <c r="E79" s="341"/>
      <c r="F79" s="341"/>
      <c r="G79" s="50"/>
      <c r="H79" s="50"/>
      <c r="I79" s="50"/>
      <c r="J79" s="50"/>
      <c r="K79" s="50"/>
      <c r="L79" s="50"/>
      <c r="IK79" s="50"/>
      <c r="IL79" s="50"/>
      <c r="IM79" s="50"/>
      <c r="IN79" s="50"/>
      <c r="IO79" s="50"/>
      <c r="IP79" s="50"/>
      <c r="IQ79" s="50"/>
      <c r="IR79" s="50"/>
      <c r="IS79" s="50"/>
    </row>
    <row r="80" spans="1:253" s="51" customFormat="1" ht="189" customHeight="1" hidden="1">
      <c r="A80" s="317">
        <v>41030900</v>
      </c>
      <c r="B80" s="319" t="s">
        <v>371</v>
      </c>
      <c r="C80" s="342"/>
      <c r="D80" s="342"/>
      <c r="E80" s="341"/>
      <c r="F80" s="341"/>
      <c r="G80" s="50"/>
      <c r="H80" s="50"/>
      <c r="I80" s="50"/>
      <c r="J80" s="50"/>
      <c r="K80" s="50"/>
      <c r="L80" s="50"/>
      <c r="IK80" s="50"/>
      <c r="IL80" s="50"/>
      <c r="IM80" s="50"/>
      <c r="IN80" s="50"/>
      <c r="IO80" s="50"/>
      <c r="IP80" s="50"/>
      <c r="IQ80" s="50"/>
      <c r="IR80" s="50"/>
      <c r="IS80" s="50"/>
    </row>
    <row r="81" spans="1:253" s="51" customFormat="1" ht="58.5" customHeight="1" hidden="1">
      <c r="A81" s="317">
        <v>41031000</v>
      </c>
      <c r="B81" s="319" t="s">
        <v>372</v>
      </c>
      <c r="C81" s="342"/>
      <c r="D81" s="342"/>
      <c r="E81" s="341"/>
      <c r="F81" s="341"/>
      <c r="G81" s="50"/>
      <c r="H81" s="50"/>
      <c r="I81" s="50"/>
      <c r="J81" s="50"/>
      <c r="K81" s="50"/>
      <c r="L81" s="50"/>
      <c r="IK81" s="50"/>
      <c r="IL81" s="50"/>
      <c r="IM81" s="50"/>
      <c r="IN81" s="50"/>
      <c r="IO81" s="50"/>
      <c r="IP81" s="50"/>
      <c r="IQ81" s="50"/>
      <c r="IR81" s="50"/>
      <c r="IS81" s="50"/>
    </row>
    <row r="82" spans="1:253" s="51" customFormat="1" ht="30" customHeight="1" hidden="1">
      <c r="A82" s="320">
        <v>41033900</v>
      </c>
      <c r="B82" s="321" t="s">
        <v>373</v>
      </c>
      <c r="C82" s="343"/>
      <c r="D82" s="343"/>
      <c r="E82" s="341"/>
      <c r="F82" s="341"/>
      <c r="G82" s="50"/>
      <c r="H82" s="50"/>
      <c r="I82" s="50"/>
      <c r="J82" s="50"/>
      <c r="K82" s="50"/>
      <c r="L82" s="50"/>
      <c r="IK82" s="50"/>
      <c r="IL82" s="50"/>
      <c r="IM82" s="50"/>
      <c r="IN82" s="50"/>
      <c r="IO82" s="50"/>
      <c r="IP82" s="50"/>
      <c r="IQ82" s="50"/>
      <c r="IR82" s="50"/>
      <c r="IS82" s="50"/>
    </row>
    <row r="83" spans="1:253" s="51" customFormat="1" ht="30.75" customHeight="1" hidden="1">
      <c r="A83" s="320"/>
      <c r="B83" s="321"/>
      <c r="C83" s="343"/>
      <c r="D83" s="343"/>
      <c r="E83" s="341"/>
      <c r="F83" s="341"/>
      <c r="G83" s="50"/>
      <c r="H83" s="50"/>
      <c r="I83" s="50"/>
      <c r="J83" s="50"/>
      <c r="K83" s="50"/>
      <c r="L83" s="50"/>
      <c r="IK83" s="50"/>
      <c r="IL83" s="50"/>
      <c r="IM83" s="50"/>
      <c r="IN83" s="50"/>
      <c r="IO83" s="50"/>
      <c r="IP83" s="50"/>
      <c r="IQ83" s="50"/>
      <c r="IR83" s="50"/>
      <c r="IS83" s="50"/>
    </row>
    <row r="84" spans="1:253" s="51" customFormat="1" ht="100.5" customHeight="1" hidden="1">
      <c r="A84" s="317">
        <v>41035800</v>
      </c>
      <c r="B84" s="319" t="s">
        <v>374</v>
      </c>
      <c r="C84" s="342"/>
      <c r="D84" s="342"/>
      <c r="E84" s="341"/>
      <c r="F84" s="341"/>
      <c r="G84" s="50"/>
      <c r="H84" s="50"/>
      <c r="I84" s="50"/>
      <c r="J84" s="50"/>
      <c r="K84" s="50"/>
      <c r="L84" s="50"/>
      <c r="IK84" s="50"/>
      <c r="IL84" s="50"/>
      <c r="IM84" s="50"/>
      <c r="IN84" s="50"/>
      <c r="IO84" s="50"/>
      <c r="IP84" s="50"/>
      <c r="IQ84" s="50"/>
      <c r="IR84" s="50"/>
      <c r="IS84" s="50"/>
    </row>
    <row r="85" spans="1:253" s="51" customFormat="1" ht="38.25" customHeight="1" hidden="1">
      <c r="A85" s="317"/>
      <c r="B85" s="319"/>
      <c r="C85" s="342"/>
      <c r="D85" s="342"/>
      <c r="E85" s="341"/>
      <c r="F85" s="341"/>
      <c r="G85" s="50"/>
      <c r="H85" s="50"/>
      <c r="I85" s="50"/>
      <c r="J85" s="50"/>
      <c r="K85" s="50"/>
      <c r="L85" s="50"/>
      <c r="IK85" s="50"/>
      <c r="IL85" s="50"/>
      <c r="IM85" s="50"/>
      <c r="IN85" s="50"/>
      <c r="IO85" s="50"/>
      <c r="IP85" s="50"/>
      <c r="IQ85" s="50"/>
      <c r="IR85" s="50"/>
      <c r="IS85" s="50"/>
    </row>
    <row r="86" spans="1:253" s="51" customFormat="1" ht="122.25" customHeight="1" hidden="1">
      <c r="A86" s="317"/>
      <c r="B86" s="319"/>
      <c r="C86" s="342"/>
      <c r="D86" s="342"/>
      <c r="E86" s="341"/>
      <c r="F86" s="341"/>
      <c r="G86" s="50"/>
      <c r="H86" s="50"/>
      <c r="I86" s="50"/>
      <c r="J86" s="50"/>
      <c r="K86" s="50"/>
      <c r="L86" s="50"/>
      <c r="IK86" s="50"/>
      <c r="IL86" s="50"/>
      <c r="IM86" s="50"/>
      <c r="IN86" s="50"/>
      <c r="IO86" s="50"/>
      <c r="IP86" s="50"/>
      <c r="IQ86" s="50"/>
      <c r="IR86" s="50"/>
      <c r="IS86" s="50"/>
    </row>
    <row r="87" spans="1:253" s="51" customFormat="1" ht="60.75" customHeight="1" hidden="1">
      <c r="A87" s="317"/>
      <c r="B87" s="319"/>
      <c r="C87" s="342"/>
      <c r="D87" s="342"/>
      <c r="E87" s="341"/>
      <c r="F87" s="341"/>
      <c r="G87" s="50"/>
      <c r="H87" s="50"/>
      <c r="I87" s="50"/>
      <c r="J87" s="50"/>
      <c r="K87" s="50"/>
      <c r="L87" s="50"/>
      <c r="IK87" s="50"/>
      <c r="IL87" s="50"/>
      <c r="IM87" s="50"/>
      <c r="IN87" s="50"/>
      <c r="IO87" s="50"/>
      <c r="IP87" s="50"/>
      <c r="IQ87" s="50"/>
      <c r="IR87" s="50"/>
      <c r="IS87" s="50"/>
    </row>
    <row r="88" spans="1:253" s="51" customFormat="1" ht="61.5" customHeight="1" hidden="1">
      <c r="A88" s="317"/>
      <c r="B88" s="318"/>
      <c r="C88" s="342"/>
      <c r="D88" s="342"/>
      <c r="E88" s="341"/>
      <c r="F88" s="341"/>
      <c r="G88" s="50"/>
      <c r="H88" s="50"/>
      <c r="I88" s="50"/>
      <c r="J88" s="50"/>
      <c r="K88" s="50"/>
      <c r="L88" s="50"/>
      <c r="IK88" s="50"/>
      <c r="IL88" s="50"/>
      <c r="IM88" s="50"/>
      <c r="IN88" s="50"/>
      <c r="IO88" s="50"/>
      <c r="IP88" s="50"/>
      <c r="IQ88" s="50"/>
      <c r="IR88" s="50"/>
      <c r="IS88" s="50"/>
    </row>
    <row r="89" spans="1:253" s="51" customFormat="1" ht="20.25" customHeight="1" hidden="1">
      <c r="A89" s="316"/>
      <c r="B89" s="70"/>
      <c r="C89" s="340"/>
      <c r="D89" s="341"/>
      <c r="E89" s="341"/>
      <c r="F89" s="341"/>
      <c r="G89" s="50"/>
      <c r="H89" s="50"/>
      <c r="I89" s="50"/>
      <c r="J89" s="50"/>
      <c r="K89" s="50"/>
      <c r="L89" s="50"/>
      <c r="IK89" s="50"/>
      <c r="IL89" s="50"/>
      <c r="IM89" s="50"/>
      <c r="IN89" s="50"/>
      <c r="IO89" s="50"/>
      <c r="IP89" s="50"/>
      <c r="IQ89" s="50"/>
      <c r="IR89" s="50"/>
      <c r="IS89" s="50"/>
    </row>
    <row r="90" spans="1:253" s="51" customFormat="1" ht="20.25" customHeight="1" hidden="1">
      <c r="A90" s="316" t="s">
        <v>365</v>
      </c>
      <c r="B90" s="70" t="s">
        <v>365</v>
      </c>
      <c r="C90" s="340"/>
      <c r="D90" s="341"/>
      <c r="E90" s="341"/>
      <c r="F90" s="341"/>
      <c r="G90" s="50"/>
      <c r="H90" s="50"/>
      <c r="I90" s="50"/>
      <c r="J90" s="50"/>
      <c r="K90" s="50"/>
      <c r="L90" s="50"/>
      <c r="IK90" s="50"/>
      <c r="IL90" s="50"/>
      <c r="IM90" s="50"/>
      <c r="IN90" s="50"/>
      <c r="IO90" s="50"/>
      <c r="IP90" s="50"/>
      <c r="IQ90" s="50"/>
      <c r="IR90" s="50"/>
      <c r="IS90" s="50"/>
    </row>
    <row r="91" spans="1:253" s="51" customFormat="1" ht="29.25" customHeight="1" hidden="1">
      <c r="A91" s="316">
        <v>42000000</v>
      </c>
      <c r="B91" s="70" t="s">
        <v>375</v>
      </c>
      <c r="C91" s="340"/>
      <c r="D91" s="341"/>
      <c r="E91" s="341"/>
      <c r="F91" s="341"/>
      <c r="G91" s="50"/>
      <c r="H91" s="50"/>
      <c r="I91" s="50"/>
      <c r="J91" s="50"/>
      <c r="K91" s="50"/>
      <c r="L91" s="50"/>
      <c r="IK91" s="50"/>
      <c r="IL91" s="50"/>
      <c r="IM91" s="50"/>
      <c r="IN91" s="50"/>
      <c r="IO91" s="50"/>
      <c r="IP91" s="50"/>
      <c r="IQ91" s="50"/>
      <c r="IR91" s="50"/>
      <c r="IS91" s="50"/>
    </row>
    <row r="92" spans="1:253" s="51" customFormat="1" ht="20.25" customHeight="1" hidden="1">
      <c r="A92" s="316" t="s">
        <v>365</v>
      </c>
      <c r="B92" s="70" t="s">
        <v>365</v>
      </c>
      <c r="C92" s="340"/>
      <c r="D92" s="341"/>
      <c r="E92" s="341"/>
      <c r="F92" s="341"/>
      <c r="G92" s="50"/>
      <c r="H92" s="50"/>
      <c r="I92" s="50"/>
      <c r="J92" s="50"/>
      <c r="K92" s="50"/>
      <c r="L92" s="50"/>
      <c r="IK92" s="50"/>
      <c r="IL92" s="50"/>
      <c r="IM92" s="50"/>
      <c r="IN92" s="50"/>
      <c r="IO92" s="50"/>
      <c r="IP92" s="50"/>
      <c r="IQ92" s="50"/>
      <c r="IR92" s="50"/>
      <c r="IS92" s="50"/>
    </row>
    <row r="93" spans="1:253" s="54" customFormat="1" ht="20.25" customHeight="1" hidden="1">
      <c r="A93" s="314">
        <v>50000000</v>
      </c>
      <c r="B93" s="315" t="s">
        <v>376</v>
      </c>
      <c r="C93" s="340"/>
      <c r="D93" s="341"/>
      <c r="E93" s="341"/>
      <c r="F93" s="341"/>
      <c r="G93" s="53"/>
      <c r="H93" s="53"/>
      <c r="I93" s="53"/>
      <c r="J93" s="53"/>
      <c r="K93" s="53"/>
      <c r="L93" s="53"/>
      <c r="IK93" s="53"/>
      <c r="IL93" s="53"/>
      <c r="IM93" s="53"/>
      <c r="IN93" s="53"/>
      <c r="IO93" s="53"/>
      <c r="IP93" s="53"/>
      <c r="IQ93" s="53"/>
      <c r="IR93" s="53"/>
      <c r="IS93" s="53"/>
    </row>
    <row r="94" spans="1:253" s="54" customFormat="1" ht="20.25" customHeight="1" hidden="1">
      <c r="A94" s="316" t="s">
        <v>365</v>
      </c>
      <c r="B94" s="70" t="s">
        <v>365</v>
      </c>
      <c r="C94" s="340"/>
      <c r="D94" s="341"/>
      <c r="E94" s="341"/>
      <c r="F94" s="341"/>
      <c r="G94" s="53"/>
      <c r="H94" s="53"/>
      <c r="I94" s="53"/>
      <c r="J94" s="53"/>
      <c r="K94" s="53"/>
      <c r="L94" s="53"/>
      <c r="IK94" s="53"/>
      <c r="IL94" s="53"/>
      <c r="IM94" s="53"/>
      <c r="IN94" s="53"/>
      <c r="IO94" s="53"/>
      <c r="IP94" s="53"/>
      <c r="IQ94" s="53"/>
      <c r="IR94" s="53"/>
      <c r="IS94" s="53"/>
    </row>
    <row r="95" spans="1:253" s="54" customFormat="1" ht="20.25" customHeight="1">
      <c r="A95" s="316">
        <v>41030000</v>
      </c>
      <c r="B95" s="70" t="s">
        <v>368</v>
      </c>
      <c r="C95" s="340">
        <f aca="true" t="shared" si="1" ref="C95:C100">D95+E95</f>
        <v>2080.78846</v>
      </c>
      <c r="D95" s="340">
        <f>D96+D97+D98+D99+D100+D101</f>
        <v>2045.2994600000002</v>
      </c>
      <c r="E95" s="340">
        <f>E97+E98+E99+E100+E101</f>
        <v>35.489</v>
      </c>
      <c r="F95" s="340">
        <f>F97+F98+F99+F100+F101</f>
        <v>35.489</v>
      </c>
      <c r="G95" s="53"/>
      <c r="H95" s="53"/>
      <c r="I95" s="53"/>
      <c r="J95" s="53"/>
      <c r="K95" s="53"/>
      <c r="L95" s="53"/>
      <c r="IK95" s="53"/>
      <c r="IL95" s="53"/>
      <c r="IM95" s="53"/>
      <c r="IN95" s="53"/>
      <c r="IO95" s="53"/>
      <c r="IP95" s="53"/>
      <c r="IQ95" s="53"/>
      <c r="IR95" s="53"/>
      <c r="IS95" s="53"/>
    </row>
    <row r="96" spans="1:253" s="54" customFormat="1" ht="121.5" customHeight="1">
      <c r="A96" s="322">
        <v>41030800</v>
      </c>
      <c r="B96" s="323" t="s">
        <v>370</v>
      </c>
      <c r="C96" s="340">
        <f t="shared" si="1"/>
        <v>-7585.30054</v>
      </c>
      <c r="D96" s="340">
        <v>-7585.30054</v>
      </c>
      <c r="E96" s="340">
        <v>0</v>
      </c>
      <c r="F96" s="340">
        <v>0</v>
      </c>
      <c r="G96" s="246"/>
      <c r="H96" s="53"/>
      <c r="I96" s="53"/>
      <c r="J96" s="53"/>
      <c r="K96" s="53"/>
      <c r="L96" s="53"/>
      <c r="IK96" s="53"/>
      <c r="IL96" s="53"/>
      <c r="IM96" s="53"/>
      <c r="IN96" s="53"/>
      <c r="IO96" s="53"/>
      <c r="IP96" s="53"/>
      <c r="IQ96" s="53"/>
      <c r="IR96" s="53"/>
      <c r="IS96" s="53"/>
    </row>
    <row r="97" spans="1:253" s="54" customFormat="1" ht="100.5" customHeight="1">
      <c r="A97" s="320">
        <v>41030600</v>
      </c>
      <c r="B97" s="324" t="s">
        <v>369</v>
      </c>
      <c r="C97" s="340">
        <f t="shared" si="1"/>
        <v>4486</v>
      </c>
      <c r="D97" s="340">
        <v>4486</v>
      </c>
      <c r="E97" s="340">
        <v>0</v>
      </c>
      <c r="F97" s="340">
        <v>0</v>
      </c>
      <c r="G97" s="53"/>
      <c r="H97" s="53"/>
      <c r="I97" s="53"/>
      <c r="J97" s="53"/>
      <c r="K97" s="53"/>
      <c r="L97" s="53"/>
      <c r="IK97" s="53"/>
      <c r="IL97" s="53"/>
      <c r="IM97" s="53"/>
      <c r="IN97" s="53"/>
      <c r="IO97" s="53"/>
      <c r="IP97" s="53"/>
      <c r="IQ97" s="53"/>
      <c r="IR97" s="53"/>
      <c r="IS97" s="53"/>
    </row>
    <row r="98" spans="1:253" s="54" customFormat="1" ht="82.5" customHeight="1">
      <c r="A98" s="322">
        <v>41031000</v>
      </c>
      <c r="B98" s="310" t="s">
        <v>372</v>
      </c>
      <c r="C98" s="340">
        <f t="shared" si="1"/>
        <v>4413.1</v>
      </c>
      <c r="D98" s="340">
        <f>3800.1+613</f>
        <v>4413.1</v>
      </c>
      <c r="E98" s="340">
        <v>0</v>
      </c>
      <c r="F98" s="340">
        <v>0</v>
      </c>
      <c r="G98" s="53"/>
      <c r="H98" s="53"/>
      <c r="I98" s="53"/>
      <c r="J98" s="53"/>
      <c r="K98" s="53"/>
      <c r="L98" s="53"/>
      <c r="IK98" s="53"/>
      <c r="IL98" s="53"/>
      <c r="IM98" s="53"/>
      <c r="IN98" s="53"/>
      <c r="IO98" s="53"/>
      <c r="IP98" s="53"/>
      <c r="IQ98" s="53"/>
      <c r="IR98" s="53"/>
      <c r="IS98" s="53"/>
    </row>
    <row r="99" spans="1:253" s="54" customFormat="1" ht="46.5" customHeight="1">
      <c r="A99" s="325">
        <v>41034200</v>
      </c>
      <c r="B99" s="325" t="s">
        <v>435</v>
      </c>
      <c r="C99" s="340">
        <f t="shared" si="1"/>
        <v>79.7</v>
      </c>
      <c r="D99" s="340">
        <v>79.7</v>
      </c>
      <c r="E99" s="340">
        <v>0</v>
      </c>
      <c r="F99" s="340">
        <v>0</v>
      </c>
      <c r="G99" s="53"/>
      <c r="H99" s="53"/>
      <c r="I99" s="53"/>
      <c r="J99" s="53"/>
      <c r="K99" s="53"/>
      <c r="L99" s="53"/>
      <c r="IK99" s="53"/>
      <c r="IL99" s="53"/>
      <c r="IM99" s="53"/>
      <c r="IN99" s="53"/>
      <c r="IO99" s="53"/>
      <c r="IP99" s="53"/>
      <c r="IQ99" s="53"/>
      <c r="IR99" s="53"/>
      <c r="IS99" s="53"/>
    </row>
    <row r="100" spans="1:253" s="54" customFormat="1" ht="48.75" customHeight="1">
      <c r="A100" s="325">
        <v>41033900</v>
      </c>
      <c r="B100" s="325" t="s">
        <v>373</v>
      </c>
      <c r="C100" s="340">
        <f t="shared" si="1"/>
        <v>651.8</v>
      </c>
      <c r="D100" s="340">
        <v>651.8</v>
      </c>
      <c r="E100" s="340">
        <v>0</v>
      </c>
      <c r="F100" s="340">
        <v>0</v>
      </c>
      <c r="G100" s="53"/>
      <c r="H100" s="53"/>
      <c r="I100" s="53"/>
      <c r="J100" s="53"/>
      <c r="K100" s="53"/>
      <c r="L100" s="53"/>
      <c r="IK100" s="53"/>
      <c r="IL100" s="53"/>
      <c r="IM100" s="53"/>
      <c r="IN100" s="53"/>
      <c r="IO100" s="53"/>
      <c r="IP100" s="53"/>
      <c r="IQ100" s="53"/>
      <c r="IR100" s="53"/>
      <c r="IS100" s="53"/>
    </row>
    <row r="101" spans="1:253" s="54" customFormat="1" ht="34.5" customHeight="1">
      <c r="A101" s="322">
        <v>41035000</v>
      </c>
      <c r="B101" s="70" t="s">
        <v>397</v>
      </c>
      <c r="C101" s="340">
        <f>C102</f>
        <v>35.489</v>
      </c>
      <c r="D101" s="340">
        <f>D102</f>
        <v>0</v>
      </c>
      <c r="E101" s="340">
        <f>E102</f>
        <v>35.489</v>
      </c>
      <c r="F101" s="340">
        <f>F102</f>
        <v>35.489</v>
      </c>
      <c r="G101" s="53"/>
      <c r="H101" s="53"/>
      <c r="I101" s="53"/>
      <c r="J101" s="53"/>
      <c r="K101" s="53"/>
      <c r="L101" s="53"/>
      <c r="IK101" s="53"/>
      <c r="IL101" s="53"/>
      <c r="IM101" s="53"/>
      <c r="IN101" s="53"/>
      <c r="IO101" s="53"/>
      <c r="IP101" s="53"/>
      <c r="IQ101" s="53"/>
      <c r="IR101" s="53"/>
      <c r="IS101" s="53"/>
    </row>
    <row r="102" spans="1:253" s="54" customFormat="1" ht="30.75" customHeight="1">
      <c r="A102" s="322"/>
      <c r="B102" s="70" t="s">
        <v>398</v>
      </c>
      <c r="C102" s="340">
        <f>D102+E102</f>
        <v>35.489</v>
      </c>
      <c r="D102" s="340">
        <v>0</v>
      </c>
      <c r="E102" s="340">
        <v>35.489</v>
      </c>
      <c r="F102" s="340">
        <v>35.489</v>
      </c>
      <c r="G102" s="53"/>
      <c r="H102" s="53"/>
      <c r="I102" s="53"/>
      <c r="J102" s="53"/>
      <c r="K102" s="53"/>
      <c r="L102" s="53"/>
      <c r="IK102" s="53"/>
      <c r="IL102" s="53"/>
      <c r="IM102" s="53"/>
      <c r="IN102" s="53"/>
      <c r="IO102" s="53"/>
      <c r="IP102" s="53"/>
      <c r="IQ102" s="53"/>
      <c r="IR102" s="53"/>
      <c r="IS102" s="53"/>
    </row>
    <row r="103" spans="1:253" s="54" customFormat="1" ht="27.75" customHeight="1">
      <c r="A103" s="70"/>
      <c r="B103" s="326" t="s">
        <v>377</v>
      </c>
      <c r="C103" s="340">
        <f>C14+C40+C69</f>
        <v>2333.38846</v>
      </c>
      <c r="D103" s="340">
        <f>D14+D40+D69</f>
        <v>2297.89946</v>
      </c>
      <c r="E103" s="340">
        <f>E14+E40+E69</f>
        <v>35.489</v>
      </c>
      <c r="F103" s="340">
        <f>F14+F40+F69</f>
        <v>35.489</v>
      </c>
      <c r="G103" s="53"/>
      <c r="H103" s="53"/>
      <c r="I103" s="53"/>
      <c r="J103" s="53"/>
      <c r="K103" s="53"/>
      <c r="L103" s="53"/>
      <c r="IK103" s="53"/>
      <c r="IL103" s="53"/>
      <c r="IM103" s="53"/>
      <c r="IN103" s="53"/>
      <c r="IO103" s="53"/>
      <c r="IP103" s="53"/>
      <c r="IQ103" s="53"/>
      <c r="IR103" s="53"/>
      <c r="IS103" s="53"/>
    </row>
    <row r="104" spans="3:6" ht="12.75">
      <c r="C104" s="55"/>
      <c r="D104" s="55"/>
      <c r="E104" s="56"/>
      <c r="F104" s="56"/>
    </row>
    <row r="105" spans="3:6" ht="12.75" hidden="1">
      <c r="C105" s="56"/>
      <c r="D105" s="56"/>
      <c r="E105" s="56"/>
      <c r="F105" s="56"/>
    </row>
    <row r="106" spans="1:6" ht="12.75" hidden="1">
      <c r="A106" s="57" t="s">
        <v>378</v>
      </c>
      <c r="B106" s="58"/>
      <c r="C106" s="56"/>
      <c r="D106" s="56"/>
      <c r="E106" s="56"/>
      <c r="F106" s="56"/>
    </row>
    <row r="107" spans="3:6" ht="12.75" hidden="1">
      <c r="C107" s="56"/>
      <c r="D107" s="56"/>
      <c r="E107" s="56"/>
      <c r="F107" s="56"/>
    </row>
    <row r="108" spans="3:6" ht="12.75">
      <c r="C108" s="64"/>
      <c r="D108" s="64"/>
      <c r="E108" s="56"/>
      <c r="F108" s="56"/>
    </row>
    <row r="109" spans="3:6" ht="12.75">
      <c r="C109" s="55"/>
      <c r="D109" s="138"/>
      <c r="E109" s="56"/>
      <c r="F109" s="56"/>
    </row>
    <row r="110" spans="3:6" ht="8.25" customHeight="1">
      <c r="C110" s="59"/>
      <c r="D110" s="138"/>
      <c r="E110" s="56"/>
      <c r="F110" s="56"/>
    </row>
    <row r="111" spans="3:6" ht="12.75">
      <c r="C111" s="56"/>
      <c r="D111" s="138"/>
      <c r="E111" s="56"/>
      <c r="F111" s="56"/>
    </row>
    <row r="112" spans="3:6" ht="12.75">
      <c r="C112" s="56"/>
      <c r="D112" s="138"/>
      <c r="E112" s="56"/>
      <c r="F112" s="56"/>
    </row>
    <row r="113" spans="3:6" ht="12.75">
      <c r="C113" s="64"/>
      <c r="D113" s="64"/>
      <c r="E113" s="56"/>
      <c r="F113" s="56"/>
    </row>
    <row r="114" spans="3:6" ht="12.75">
      <c r="C114" s="56"/>
      <c r="D114" s="64"/>
      <c r="E114" s="56"/>
      <c r="F114" s="56"/>
    </row>
    <row r="115" spans="3:6" ht="12.75">
      <c r="C115" s="56"/>
      <c r="D115" s="56"/>
      <c r="E115" s="56"/>
      <c r="F115" s="56"/>
    </row>
    <row r="116" spans="3:6" ht="12.75">
      <c r="C116" s="56"/>
      <c r="D116" s="56"/>
      <c r="E116" s="56"/>
      <c r="F116" s="56"/>
    </row>
    <row r="117" spans="3:6" ht="12.75">
      <c r="C117" s="56"/>
      <c r="D117" s="56"/>
      <c r="E117" s="56"/>
      <c r="F117" s="56"/>
    </row>
    <row r="118" spans="3:6" ht="12.75">
      <c r="C118" s="56"/>
      <c r="D118" s="56"/>
      <c r="E118" s="56"/>
      <c r="F118" s="56"/>
    </row>
    <row r="119" spans="3:6" ht="12.75">
      <c r="C119" s="56"/>
      <c r="D119" s="56"/>
      <c r="E119" s="56"/>
      <c r="F119" s="56"/>
    </row>
    <row r="120" spans="3:6" ht="12.75">
      <c r="C120" s="56"/>
      <c r="D120" s="56"/>
      <c r="E120" s="56"/>
      <c r="F120" s="56"/>
    </row>
    <row r="121" spans="2:6" ht="12.75">
      <c r="B121" s="65"/>
      <c r="C121" s="56"/>
      <c r="D121" s="64"/>
      <c r="E121" s="56"/>
      <c r="F121" s="56"/>
    </row>
    <row r="122" ht="12.75">
      <c r="B122" s="65"/>
    </row>
  </sheetData>
  <mergeCells count="8">
    <mergeCell ref="C5:G5"/>
    <mergeCell ref="C6:G6"/>
    <mergeCell ref="A12:A13"/>
    <mergeCell ref="B12:B13"/>
    <mergeCell ref="C12:C13"/>
    <mergeCell ref="D12:D13"/>
    <mergeCell ref="E12:F12"/>
    <mergeCell ref="A8:F8"/>
  </mergeCells>
  <printOptions/>
  <pageMargins left="0.7" right="0.14" top="0.19" bottom="0.17" header="0.17" footer="0.17"/>
  <pageSetup fitToHeight="1"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3:S100"/>
  <sheetViews>
    <sheetView workbookViewId="0" topLeftCell="E3">
      <selection activeCell="J5" sqref="J5:S5"/>
    </sheetView>
  </sheetViews>
  <sheetFormatPr defaultColWidth="9.33203125" defaultRowHeight="12.75"/>
  <cols>
    <col min="1" max="1" width="8.5" style="1" customWidth="1"/>
    <col min="2" max="2" width="12.16015625" style="1" customWidth="1"/>
    <col min="3" max="3" width="14.33203125" style="1" customWidth="1"/>
    <col min="4" max="4" width="151.66015625" style="1" customWidth="1"/>
    <col min="5" max="5" width="19.66015625" style="1" customWidth="1"/>
    <col min="6" max="6" width="20.33203125" style="1" customWidth="1"/>
    <col min="7" max="7" width="18.5" style="1" customWidth="1"/>
    <col min="8" max="8" width="18" style="1" customWidth="1"/>
    <col min="9" max="9" width="13.16015625" style="1" customWidth="1"/>
    <col min="10" max="10" width="16.33203125" style="1" customWidth="1"/>
    <col min="11" max="11" width="12" style="1" customWidth="1"/>
    <col min="12" max="12" width="13.83203125" style="1" customWidth="1"/>
    <col min="13" max="13" width="14.66015625" style="1" customWidth="1"/>
    <col min="14" max="14" width="17" style="1" customWidth="1"/>
    <col min="15" max="15" width="16.33203125" style="1" customWidth="1"/>
    <col min="16" max="16" width="3.66015625" style="1" hidden="1" customWidth="1"/>
    <col min="17" max="17" width="16.16015625" style="1" customWidth="1"/>
    <col min="18" max="18" width="17.66015625" style="1" customWidth="1"/>
    <col min="19" max="19" width="12.5" style="1" hidden="1" customWidth="1"/>
    <col min="20" max="16384" width="9.33203125" style="1" customWidth="1"/>
  </cols>
  <sheetData>
    <row r="1" ht="15.75" hidden="1"/>
    <row r="2" ht="15.75" hidden="1"/>
    <row r="3" spans="10:19" ht="18.75">
      <c r="J3" s="378" t="s">
        <v>292</v>
      </c>
      <c r="K3" s="378"/>
      <c r="L3" s="378"/>
      <c r="M3" s="378"/>
      <c r="N3" s="378"/>
      <c r="O3" s="378"/>
      <c r="P3" s="378"/>
      <c r="Q3" s="378"/>
      <c r="R3" s="378"/>
      <c r="S3" s="378"/>
    </row>
    <row r="4" spans="10:19" ht="46.5" customHeight="1">
      <c r="J4" s="379" t="s">
        <v>344</v>
      </c>
      <c r="K4" s="378"/>
      <c r="L4" s="378"/>
      <c r="M4" s="378"/>
      <c r="N4" s="378"/>
      <c r="O4" s="378"/>
      <c r="P4" s="378"/>
      <c r="Q4" s="378"/>
      <c r="R4" s="378"/>
      <c r="S4" s="378"/>
    </row>
    <row r="5" spans="5:19" ht="4.5" customHeight="1">
      <c r="E5" s="2"/>
      <c r="J5" s="356"/>
      <c r="K5" s="356"/>
      <c r="L5" s="356"/>
      <c r="M5" s="356"/>
      <c r="N5" s="356"/>
      <c r="O5" s="356"/>
      <c r="P5" s="356"/>
      <c r="Q5" s="356"/>
      <c r="R5" s="356"/>
      <c r="S5" s="356"/>
    </row>
    <row r="6" spans="11:13" ht="15.75" hidden="1">
      <c r="K6" s="5"/>
      <c r="L6" s="5"/>
      <c r="M6" s="5"/>
    </row>
    <row r="7" spans="4:5" ht="15.75">
      <c r="D7" s="6"/>
      <c r="E7" s="250"/>
    </row>
    <row r="8" spans="1:18" ht="45" customHeight="1">
      <c r="A8" s="366" t="s">
        <v>387</v>
      </c>
      <c r="B8" s="366"/>
      <c r="C8" s="366"/>
      <c r="D8" s="366"/>
      <c r="E8" s="366"/>
      <c r="F8" s="366"/>
      <c r="G8" s="366"/>
      <c r="H8" s="366"/>
      <c r="I8" s="366"/>
      <c r="J8" s="366"/>
      <c r="K8" s="366"/>
      <c r="L8" s="366"/>
      <c r="M8" s="366"/>
      <c r="N8" s="366"/>
      <c r="O8" s="366"/>
      <c r="P8" s="366"/>
      <c r="Q8" s="366"/>
      <c r="R8" s="366"/>
    </row>
    <row r="9" spans="2:17" ht="15.75" hidden="1">
      <c r="B9" s="7"/>
      <c r="C9" s="7"/>
      <c r="D9" s="8"/>
      <c r="E9" s="9"/>
      <c r="F9" s="9"/>
      <c r="G9" s="9"/>
      <c r="H9" s="9"/>
      <c r="I9" s="9"/>
      <c r="J9" s="9"/>
      <c r="K9" s="9"/>
      <c r="L9" s="9"/>
      <c r="M9" s="9"/>
      <c r="N9" s="9"/>
      <c r="O9" s="9"/>
      <c r="P9" s="9"/>
      <c r="Q9" s="9"/>
    </row>
    <row r="10" spans="2:17" ht="15.75" hidden="1">
      <c r="B10" s="7"/>
      <c r="C10" s="7"/>
      <c r="D10" s="8"/>
      <c r="E10" s="9"/>
      <c r="F10" s="9"/>
      <c r="G10" s="9"/>
      <c r="H10" s="9"/>
      <c r="I10" s="9"/>
      <c r="J10" s="9"/>
      <c r="K10" s="9"/>
      <c r="L10" s="9"/>
      <c r="M10" s="9"/>
      <c r="N10" s="9"/>
      <c r="O10" s="9"/>
      <c r="P10" s="9"/>
      <c r="Q10" s="9"/>
    </row>
    <row r="11" ht="12.75" customHeight="1">
      <c r="E11" s="2"/>
    </row>
    <row r="12" ht="12.75" customHeight="1" thickBot="1">
      <c r="R12" s="1" t="s">
        <v>312</v>
      </c>
    </row>
    <row r="13" spans="1:18" ht="49.5" customHeight="1">
      <c r="A13" s="375" t="s">
        <v>294</v>
      </c>
      <c r="B13" s="370" t="s">
        <v>311</v>
      </c>
      <c r="C13" s="370" t="s">
        <v>309</v>
      </c>
      <c r="D13" s="349" t="s">
        <v>386</v>
      </c>
      <c r="E13" s="360" t="s">
        <v>295</v>
      </c>
      <c r="F13" s="361"/>
      <c r="G13" s="361"/>
      <c r="H13" s="361"/>
      <c r="I13" s="348"/>
      <c r="J13" s="368" t="s">
        <v>296</v>
      </c>
      <c r="K13" s="368"/>
      <c r="L13" s="368"/>
      <c r="M13" s="368"/>
      <c r="N13" s="368"/>
      <c r="O13" s="368"/>
      <c r="P13" s="368"/>
      <c r="Q13" s="3"/>
      <c r="R13" s="357" t="s">
        <v>306</v>
      </c>
    </row>
    <row r="14" spans="1:18" ht="24" customHeight="1">
      <c r="A14" s="376"/>
      <c r="B14" s="370"/>
      <c r="C14" s="370"/>
      <c r="D14" s="350"/>
      <c r="E14" s="368" t="s">
        <v>307</v>
      </c>
      <c r="F14" s="368" t="s">
        <v>297</v>
      </c>
      <c r="G14" s="369" t="s">
        <v>298</v>
      </c>
      <c r="H14" s="369"/>
      <c r="I14" s="370" t="s">
        <v>299</v>
      </c>
      <c r="J14" s="368" t="s">
        <v>307</v>
      </c>
      <c r="K14" s="367" t="s">
        <v>300</v>
      </c>
      <c r="L14" s="368" t="s">
        <v>298</v>
      </c>
      <c r="M14" s="368"/>
      <c r="N14" s="367" t="s">
        <v>301</v>
      </c>
      <c r="O14" s="371" t="s">
        <v>308</v>
      </c>
      <c r="P14" s="372"/>
      <c r="Q14" s="358" t="s">
        <v>293</v>
      </c>
      <c r="R14" s="357"/>
    </row>
    <row r="15" spans="1:18" ht="12.75" customHeight="1">
      <c r="A15" s="376"/>
      <c r="B15" s="370"/>
      <c r="C15" s="370"/>
      <c r="D15" s="350"/>
      <c r="E15" s="368"/>
      <c r="F15" s="368"/>
      <c r="G15" s="367" t="s">
        <v>302</v>
      </c>
      <c r="H15" s="367" t="s">
        <v>303</v>
      </c>
      <c r="I15" s="370"/>
      <c r="J15" s="368"/>
      <c r="K15" s="367"/>
      <c r="L15" s="367" t="s">
        <v>302</v>
      </c>
      <c r="M15" s="367" t="s">
        <v>303</v>
      </c>
      <c r="N15" s="367"/>
      <c r="O15" s="373" t="s">
        <v>310</v>
      </c>
      <c r="P15" s="3" t="s">
        <v>308</v>
      </c>
      <c r="Q15" s="359"/>
      <c r="R15" s="357"/>
    </row>
    <row r="16" spans="1:18" ht="139.5" customHeight="1">
      <c r="A16" s="377"/>
      <c r="B16" s="370"/>
      <c r="C16" s="370"/>
      <c r="D16" s="350"/>
      <c r="E16" s="368"/>
      <c r="F16" s="368"/>
      <c r="G16" s="367"/>
      <c r="H16" s="367"/>
      <c r="I16" s="370"/>
      <c r="J16" s="368"/>
      <c r="K16" s="367"/>
      <c r="L16" s="367"/>
      <c r="M16" s="367"/>
      <c r="N16" s="367"/>
      <c r="O16" s="374"/>
      <c r="P16" s="3"/>
      <c r="Q16" s="3" t="s">
        <v>313</v>
      </c>
      <c r="R16" s="357"/>
    </row>
    <row r="17" spans="1:18" ht="15" customHeight="1" hidden="1">
      <c r="A17" s="31"/>
      <c r="B17" s="370"/>
      <c r="C17" s="4"/>
      <c r="D17" s="351"/>
      <c r="E17" s="368"/>
      <c r="F17" s="368"/>
      <c r="G17" s="367"/>
      <c r="H17" s="367"/>
      <c r="I17" s="370"/>
      <c r="J17" s="368"/>
      <c r="K17" s="367"/>
      <c r="L17" s="367"/>
      <c r="M17" s="367"/>
      <c r="N17" s="367"/>
      <c r="O17" s="3"/>
      <c r="P17" s="12"/>
      <c r="Q17" s="12"/>
      <c r="R17" s="357"/>
    </row>
    <row r="18" spans="1:18" ht="13.5" customHeight="1" hidden="1">
      <c r="A18" s="11"/>
      <c r="B18" s="3"/>
      <c r="C18" s="3"/>
      <c r="D18" s="13"/>
      <c r="E18" s="14"/>
      <c r="F18" s="14"/>
      <c r="G18" s="14"/>
      <c r="H18" s="14"/>
      <c r="I18" s="14"/>
      <c r="J18" s="14"/>
      <c r="K18" s="14"/>
      <c r="L18" s="14"/>
      <c r="M18" s="14"/>
      <c r="N18" s="14"/>
      <c r="O18" s="14"/>
      <c r="P18" s="15"/>
      <c r="Q18" s="32"/>
      <c r="R18" s="16"/>
    </row>
    <row r="19" spans="1:18" ht="14.25" customHeight="1" hidden="1">
      <c r="A19" s="11"/>
      <c r="B19" s="3"/>
      <c r="C19" s="3"/>
      <c r="D19" s="17"/>
      <c r="E19" s="14"/>
      <c r="F19" s="14"/>
      <c r="G19" s="14"/>
      <c r="H19" s="14"/>
      <c r="I19" s="14"/>
      <c r="J19" s="14"/>
      <c r="K19" s="14"/>
      <c r="L19" s="14"/>
      <c r="M19" s="14"/>
      <c r="N19" s="14"/>
      <c r="O19" s="14"/>
      <c r="P19" s="18"/>
      <c r="Q19" s="33"/>
      <c r="R19" s="19"/>
    </row>
    <row r="20" spans="1:18" s="23" customFormat="1" ht="14.25" customHeight="1" hidden="1">
      <c r="A20" s="20"/>
      <c r="B20" s="3">
        <v>1</v>
      </c>
      <c r="C20" s="3"/>
      <c r="D20" s="10">
        <v>2</v>
      </c>
      <c r="E20" s="3">
        <v>3</v>
      </c>
      <c r="F20" s="21"/>
      <c r="G20" s="22">
        <v>5</v>
      </c>
      <c r="H20" s="22">
        <v>6</v>
      </c>
      <c r="I20" s="21">
        <v>7</v>
      </c>
      <c r="J20" s="3">
        <v>8</v>
      </c>
      <c r="K20" s="21">
        <v>9</v>
      </c>
      <c r="L20" s="22">
        <v>10</v>
      </c>
      <c r="M20" s="22">
        <v>11</v>
      </c>
      <c r="N20" s="21">
        <v>12</v>
      </c>
      <c r="O20" s="21"/>
      <c r="P20" s="3"/>
      <c r="Q20" s="3"/>
      <c r="R20" s="3" t="s">
        <v>304</v>
      </c>
    </row>
    <row r="21" spans="1:18" s="23" customFormat="1" ht="34.5" customHeight="1">
      <c r="A21" s="20"/>
      <c r="B21" s="61" t="s">
        <v>427</v>
      </c>
      <c r="C21" s="71"/>
      <c r="D21" s="337" t="s">
        <v>428</v>
      </c>
      <c r="E21" s="73">
        <f>E22+E24+E25+E28</f>
        <v>300.7</v>
      </c>
      <c r="F21" s="73">
        <f aca="true" t="shared" si="0" ref="F21:Q21">F22+F24+F25+F28</f>
        <v>300.7</v>
      </c>
      <c r="G21" s="73">
        <f t="shared" si="0"/>
        <v>112.43</v>
      </c>
      <c r="H21" s="73">
        <f t="shared" si="0"/>
        <v>-22.259999999999998</v>
      </c>
      <c r="I21" s="73">
        <f t="shared" si="0"/>
        <v>0</v>
      </c>
      <c r="J21" s="73">
        <f t="shared" si="0"/>
        <v>0</v>
      </c>
      <c r="K21" s="73">
        <f t="shared" si="0"/>
        <v>0</v>
      </c>
      <c r="L21" s="73">
        <f t="shared" si="0"/>
        <v>0</v>
      </c>
      <c r="M21" s="73">
        <f t="shared" si="0"/>
        <v>0</v>
      </c>
      <c r="N21" s="73">
        <f t="shared" si="0"/>
        <v>0</v>
      </c>
      <c r="O21" s="73">
        <f t="shared" si="0"/>
        <v>0</v>
      </c>
      <c r="P21" s="73">
        <f t="shared" si="0"/>
        <v>0</v>
      </c>
      <c r="Q21" s="73">
        <f t="shared" si="0"/>
        <v>0</v>
      </c>
      <c r="R21" s="187">
        <f>SUM(J21+E21)</f>
        <v>300.7</v>
      </c>
    </row>
    <row r="22" spans="1:18" s="23" customFormat="1" ht="34.5" customHeight="1">
      <c r="A22" s="20"/>
      <c r="B22" s="24" t="s">
        <v>204</v>
      </c>
      <c r="C22" s="24" t="s">
        <v>202</v>
      </c>
      <c r="D22" s="346" t="s">
        <v>205</v>
      </c>
      <c r="E22" s="152">
        <v>0</v>
      </c>
      <c r="F22" s="152">
        <v>0</v>
      </c>
      <c r="G22" s="152">
        <v>-5.8</v>
      </c>
      <c r="H22" s="152"/>
      <c r="I22" s="152"/>
      <c r="J22" s="152"/>
      <c r="K22" s="152"/>
      <c r="L22" s="152"/>
      <c r="M22" s="152"/>
      <c r="N22" s="152"/>
      <c r="O22" s="152"/>
      <c r="P22" s="152"/>
      <c r="Q22" s="152"/>
      <c r="R22" s="187">
        <f aca="true" t="shared" si="1" ref="R22:R89">SUM(J22+E22)</f>
        <v>0</v>
      </c>
    </row>
    <row r="23" spans="1:18" s="23" customFormat="1" ht="34.5" customHeight="1">
      <c r="A23" s="20"/>
      <c r="B23" s="24"/>
      <c r="C23" s="24"/>
      <c r="D23" s="346" t="s">
        <v>423</v>
      </c>
      <c r="E23" s="152">
        <v>0</v>
      </c>
      <c r="F23" s="152">
        <v>0</v>
      </c>
      <c r="G23" s="152">
        <v>-5.8</v>
      </c>
      <c r="H23" s="152"/>
      <c r="I23" s="152"/>
      <c r="J23" s="152"/>
      <c r="K23" s="152"/>
      <c r="L23" s="152"/>
      <c r="M23" s="152"/>
      <c r="N23" s="152"/>
      <c r="O23" s="152"/>
      <c r="P23" s="152"/>
      <c r="Q23" s="152"/>
      <c r="R23" s="187">
        <f t="shared" si="1"/>
        <v>0</v>
      </c>
    </row>
    <row r="24" spans="1:18" s="23" customFormat="1" ht="34.5" customHeight="1">
      <c r="A24" s="20"/>
      <c r="B24" s="24" t="s">
        <v>146</v>
      </c>
      <c r="C24" s="24" t="s">
        <v>389</v>
      </c>
      <c r="D24" s="327" t="s">
        <v>230</v>
      </c>
      <c r="E24" s="152">
        <v>10</v>
      </c>
      <c r="F24" s="152">
        <v>10</v>
      </c>
      <c r="G24" s="73"/>
      <c r="H24" s="73"/>
      <c r="I24" s="73"/>
      <c r="J24" s="73"/>
      <c r="K24" s="73"/>
      <c r="L24" s="73"/>
      <c r="M24" s="73"/>
      <c r="N24" s="73"/>
      <c r="O24" s="73"/>
      <c r="P24" s="73"/>
      <c r="Q24" s="73"/>
      <c r="R24" s="187">
        <f t="shared" si="1"/>
        <v>10</v>
      </c>
    </row>
    <row r="25" spans="1:18" s="23" customFormat="1" ht="33" customHeight="1">
      <c r="A25" s="20"/>
      <c r="B25" s="24" t="s">
        <v>429</v>
      </c>
      <c r="C25" s="24" t="s">
        <v>430</v>
      </c>
      <c r="D25" s="327" t="s">
        <v>431</v>
      </c>
      <c r="E25" s="72">
        <f>E26+E27</f>
        <v>275.7</v>
      </c>
      <c r="F25" s="72">
        <f aca="true" t="shared" si="2" ref="F25:Q25">F26+F27</f>
        <v>275.7</v>
      </c>
      <c r="G25" s="72">
        <f t="shared" si="2"/>
        <v>65</v>
      </c>
      <c r="H25" s="72">
        <f t="shared" si="2"/>
        <v>-15</v>
      </c>
      <c r="I25" s="72">
        <f t="shared" si="2"/>
        <v>0</v>
      </c>
      <c r="J25" s="72">
        <f t="shared" si="2"/>
        <v>0</v>
      </c>
      <c r="K25" s="72">
        <f t="shared" si="2"/>
        <v>0</v>
      </c>
      <c r="L25" s="72">
        <f t="shared" si="2"/>
        <v>0</v>
      </c>
      <c r="M25" s="72">
        <f t="shared" si="2"/>
        <v>0</v>
      </c>
      <c r="N25" s="72">
        <f t="shared" si="2"/>
        <v>0</v>
      </c>
      <c r="O25" s="72">
        <f t="shared" si="2"/>
        <v>0</v>
      </c>
      <c r="P25" s="72">
        <f t="shared" si="2"/>
        <v>0</v>
      </c>
      <c r="Q25" s="72">
        <f t="shared" si="2"/>
        <v>0</v>
      </c>
      <c r="R25" s="187">
        <f t="shared" si="1"/>
        <v>275.7</v>
      </c>
    </row>
    <row r="26" spans="1:18" s="23" customFormat="1" ht="15.75" customHeight="1">
      <c r="A26" s="20"/>
      <c r="B26" s="3"/>
      <c r="C26" s="3"/>
      <c r="D26" s="328" t="s">
        <v>432</v>
      </c>
      <c r="E26" s="72">
        <f>79.7-15</f>
        <v>64.7</v>
      </c>
      <c r="F26" s="36">
        <f>79.7-15</f>
        <v>64.7</v>
      </c>
      <c r="G26" s="37">
        <v>65</v>
      </c>
      <c r="H26" s="37">
        <v>-226</v>
      </c>
      <c r="I26" s="36"/>
      <c r="J26" s="72"/>
      <c r="K26" s="36"/>
      <c r="L26" s="37"/>
      <c r="M26" s="37"/>
      <c r="N26" s="36"/>
      <c r="O26" s="36"/>
      <c r="P26" s="72"/>
      <c r="Q26" s="72"/>
      <c r="R26" s="187">
        <f t="shared" si="1"/>
        <v>64.7</v>
      </c>
    </row>
    <row r="27" spans="1:18" s="23" customFormat="1" ht="21.75" customHeight="1">
      <c r="A27" s="20"/>
      <c r="B27" s="3"/>
      <c r="C27" s="3"/>
      <c r="D27" s="328" t="s">
        <v>433</v>
      </c>
      <c r="E27" s="72">
        <v>211</v>
      </c>
      <c r="F27" s="36">
        <v>211</v>
      </c>
      <c r="G27" s="37"/>
      <c r="H27" s="37">
        <v>211</v>
      </c>
      <c r="I27" s="36"/>
      <c r="J27" s="72"/>
      <c r="K27" s="36"/>
      <c r="L27" s="37"/>
      <c r="M27" s="37"/>
      <c r="N27" s="36"/>
      <c r="O27" s="36"/>
      <c r="P27" s="72"/>
      <c r="Q27" s="72"/>
      <c r="R27" s="187">
        <f t="shared" si="1"/>
        <v>211</v>
      </c>
    </row>
    <row r="28" spans="1:18" s="23" customFormat="1" ht="27" customHeight="1">
      <c r="A28" s="20"/>
      <c r="B28" s="24" t="s">
        <v>105</v>
      </c>
      <c r="C28" s="24" t="s">
        <v>106</v>
      </c>
      <c r="D28" s="327" t="s">
        <v>138</v>
      </c>
      <c r="E28" s="72">
        <v>15</v>
      </c>
      <c r="F28" s="36">
        <v>15</v>
      </c>
      <c r="G28" s="37">
        <v>53.23</v>
      </c>
      <c r="H28" s="37">
        <v>-7.26</v>
      </c>
      <c r="I28" s="36"/>
      <c r="J28" s="72"/>
      <c r="K28" s="36"/>
      <c r="L28" s="37"/>
      <c r="M28" s="37"/>
      <c r="N28" s="36"/>
      <c r="O28" s="36"/>
      <c r="P28" s="72"/>
      <c r="Q28" s="72"/>
      <c r="R28" s="187">
        <f t="shared" si="1"/>
        <v>15</v>
      </c>
    </row>
    <row r="29" spans="1:18" s="23" customFormat="1" ht="20.25" customHeight="1">
      <c r="A29" s="20"/>
      <c r="B29" s="3"/>
      <c r="C29" s="3"/>
      <c r="D29" s="328" t="s">
        <v>432</v>
      </c>
      <c r="E29" s="72">
        <v>15</v>
      </c>
      <c r="F29" s="36">
        <v>15</v>
      </c>
      <c r="G29" s="37">
        <v>3.34</v>
      </c>
      <c r="H29" s="37">
        <v>15</v>
      </c>
      <c r="I29" s="36"/>
      <c r="J29" s="72"/>
      <c r="K29" s="36"/>
      <c r="L29" s="37"/>
      <c r="M29" s="37"/>
      <c r="N29" s="36"/>
      <c r="O29" s="36"/>
      <c r="P29" s="72"/>
      <c r="Q29" s="72"/>
      <c r="R29" s="187">
        <f t="shared" si="1"/>
        <v>15</v>
      </c>
    </row>
    <row r="30" spans="1:18" s="23" customFormat="1" ht="28.5" customHeight="1">
      <c r="A30" s="20"/>
      <c r="B30" s="61" t="s">
        <v>403</v>
      </c>
      <c r="C30" s="69"/>
      <c r="D30" s="329" t="s">
        <v>404</v>
      </c>
      <c r="E30" s="73">
        <f>E31+E33+E34+E35+E36</f>
        <v>325.9</v>
      </c>
      <c r="F30" s="73">
        <f aca="true" t="shared" si="3" ref="F30:Q30">F31+F33+F34+F35+F36</f>
        <v>325.9</v>
      </c>
      <c r="G30" s="73">
        <f t="shared" si="3"/>
        <v>269.1</v>
      </c>
      <c r="H30" s="73">
        <f t="shared" si="3"/>
        <v>-200</v>
      </c>
      <c r="I30" s="73">
        <f t="shared" si="3"/>
        <v>0</v>
      </c>
      <c r="J30" s="73">
        <f t="shared" si="3"/>
        <v>325.9</v>
      </c>
      <c r="K30" s="73">
        <f t="shared" si="3"/>
        <v>0</v>
      </c>
      <c r="L30" s="73">
        <f t="shared" si="3"/>
        <v>0</v>
      </c>
      <c r="M30" s="73">
        <f t="shared" si="3"/>
        <v>0</v>
      </c>
      <c r="N30" s="73">
        <f t="shared" si="3"/>
        <v>325.9</v>
      </c>
      <c r="O30" s="73">
        <f t="shared" si="3"/>
        <v>325.9</v>
      </c>
      <c r="P30" s="73">
        <f t="shared" si="3"/>
        <v>0</v>
      </c>
      <c r="Q30" s="73">
        <f t="shared" si="3"/>
        <v>325.9</v>
      </c>
      <c r="R30" s="187">
        <f t="shared" si="1"/>
        <v>651.8</v>
      </c>
    </row>
    <row r="31" spans="1:18" s="23" customFormat="1" ht="14.25" customHeight="1">
      <c r="A31" s="20"/>
      <c r="B31" s="24" t="s">
        <v>405</v>
      </c>
      <c r="C31" s="24" t="s">
        <v>406</v>
      </c>
      <c r="D31" s="327" t="s">
        <v>407</v>
      </c>
      <c r="E31" s="72">
        <v>325.9</v>
      </c>
      <c r="F31" s="72">
        <v>325.9</v>
      </c>
      <c r="G31" s="37">
        <v>267.1</v>
      </c>
      <c r="H31" s="37">
        <v>-200</v>
      </c>
      <c r="I31" s="21"/>
      <c r="J31" s="72">
        <v>325.9</v>
      </c>
      <c r="K31" s="36"/>
      <c r="L31" s="37"/>
      <c r="M31" s="37"/>
      <c r="N31" s="36">
        <v>325.9</v>
      </c>
      <c r="O31" s="36">
        <v>325.9</v>
      </c>
      <c r="P31" s="72"/>
      <c r="Q31" s="36">
        <v>325.9</v>
      </c>
      <c r="R31" s="187">
        <f t="shared" si="1"/>
        <v>651.8</v>
      </c>
    </row>
    <row r="32" spans="1:18" s="23" customFormat="1" ht="22.5" customHeight="1">
      <c r="A32" s="20"/>
      <c r="B32" s="3"/>
      <c r="C32" s="3"/>
      <c r="D32" s="330" t="s">
        <v>408</v>
      </c>
      <c r="E32" s="72">
        <v>325.9</v>
      </c>
      <c r="F32" s="72">
        <v>325.9</v>
      </c>
      <c r="G32" s="37">
        <v>267.1</v>
      </c>
      <c r="H32" s="22"/>
      <c r="I32" s="21"/>
      <c r="J32" s="72">
        <v>325.9</v>
      </c>
      <c r="K32" s="36"/>
      <c r="L32" s="37"/>
      <c r="M32" s="37"/>
      <c r="N32" s="36">
        <v>325.9</v>
      </c>
      <c r="O32" s="36">
        <v>325.9</v>
      </c>
      <c r="P32" s="72"/>
      <c r="Q32" s="36">
        <v>325.9</v>
      </c>
      <c r="R32" s="187">
        <f t="shared" si="1"/>
        <v>651.8</v>
      </c>
    </row>
    <row r="33" spans="1:18" s="23" customFormat="1" ht="19.5" customHeight="1">
      <c r="A33" s="20"/>
      <c r="B33" s="24" t="s">
        <v>88</v>
      </c>
      <c r="C33" s="24" t="s">
        <v>410</v>
      </c>
      <c r="D33" s="327" t="s">
        <v>89</v>
      </c>
      <c r="E33" s="72">
        <v>2.5</v>
      </c>
      <c r="F33" s="72">
        <v>2.5</v>
      </c>
      <c r="G33" s="37">
        <v>2</v>
      </c>
      <c r="H33" s="22"/>
      <c r="I33" s="21"/>
      <c r="J33" s="72"/>
      <c r="K33" s="36"/>
      <c r="L33" s="37"/>
      <c r="M33" s="37"/>
      <c r="N33" s="36"/>
      <c r="O33" s="36"/>
      <c r="P33" s="72"/>
      <c r="Q33" s="72"/>
      <c r="R33" s="187">
        <f t="shared" si="1"/>
        <v>2.5</v>
      </c>
    </row>
    <row r="34" spans="1:18" s="23" customFormat="1" ht="21" customHeight="1">
      <c r="A34" s="20"/>
      <c r="B34" s="24" t="s">
        <v>90</v>
      </c>
      <c r="C34" s="24" t="s">
        <v>410</v>
      </c>
      <c r="D34" s="327" t="s">
        <v>91</v>
      </c>
      <c r="E34" s="72">
        <v>0.3</v>
      </c>
      <c r="F34" s="72">
        <v>0.3</v>
      </c>
      <c r="G34" s="37"/>
      <c r="H34" s="22"/>
      <c r="I34" s="21"/>
      <c r="J34" s="72"/>
      <c r="K34" s="36"/>
      <c r="L34" s="37"/>
      <c r="M34" s="37"/>
      <c r="N34" s="36"/>
      <c r="O34" s="36"/>
      <c r="P34" s="72"/>
      <c r="Q34" s="72"/>
      <c r="R34" s="187">
        <f t="shared" si="1"/>
        <v>0.3</v>
      </c>
    </row>
    <row r="35" spans="1:18" s="23" customFormat="1" ht="19.5" customHeight="1">
      <c r="A35" s="20"/>
      <c r="B35" s="24" t="s">
        <v>412</v>
      </c>
      <c r="C35" s="24" t="s">
        <v>410</v>
      </c>
      <c r="D35" s="331" t="s">
        <v>413</v>
      </c>
      <c r="E35" s="72">
        <v>-4.61</v>
      </c>
      <c r="F35" s="72">
        <v>-4.61</v>
      </c>
      <c r="G35" s="22"/>
      <c r="H35" s="22"/>
      <c r="I35" s="21"/>
      <c r="J35" s="72"/>
      <c r="K35" s="36"/>
      <c r="L35" s="37"/>
      <c r="M35" s="37"/>
      <c r="N35" s="36"/>
      <c r="O35" s="36"/>
      <c r="P35" s="72"/>
      <c r="Q35" s="72"/>
      <c r="R35" s="187">
        <f t="shared" si="1"/>
        <v>-4.61</v>
      </c>
    </row>
    <row r="36" spans="1:18" s="23" customFormat="1" ht="18.75" customHeight="1">
      <c r="A36" s="20"/>
      <c r="B36" s="24" t="s">
        <v>409</v>
      </c>
      <c r="C36" s="24" t="s">
        <v>410</v>
      </c>
      <c r="D36" s="327" t="s">
        <v>411</v>
      </c>
      <c r="E36" s="72">
        <v>1.81</v>
      </c>
      <c r="F36" s="72">
        <v>1.81</v>
      </c>
      <c r="G36" s="22"/>
      <c r="H36" s="22"/>
      <c r="I36" s="21"/>
      <c r="J36" s="72"/>
      <c r="K36" s="36"/>
      <c r="L36" s="37"/>
      <c r="M36" s="37"/>
      <c r="N36" s="36"/>
      <c r="O36" s="36"/>
      <c r="P36" s="72"/>
      <c r="Q36" s="72"/>
      <c r="R36" s="187">
        <f t="shared" si="1"/>
        <v>1.81</v>
      </c>
    </row>
    <row r="37" spans="1:18" s="23" customFormat="1" ht="14.25" customHeight="1">
      <c r="A37" s="20"/>
      <c r="B37" s="61" t="s">
        <v>380</v>
      </c>
      <c r="C37" s="24"/>
      <c r="D37" s="329" t="s">
        <v>381</v>
      </c>
      <c r="E37" s="187">
        <f>E38+E40+E42+E44+E46+E48+E50+E52+E54+E56+E58+E60+E62+E64+E66+E68+E70+E72+E74+E76+E78+E80</f>
        <v>1313.7994600000002</v>
      </c>
      <c r="F37" s="187">
        <f aca="true" t="shared" si="4" ref="F37:Q37">F38+F40+F42+F44+F46+F48+F50+F52+F54+F56+F58+F60+F62+F64+F66+F68+F70+F72+F74+F76+F78+F80</f>
        <v>1313.7994600000002</v>
      </c>
      <c r="G37" s="187">
        <f t="shared" si="4"/>
        <v>0</v>
      </c>
      <c r="H37" s="187">
        <f t="shared" si="4"/>
        <v>0</v>
      </c>
      <c r="I37" s="187">
        <f t="shared" si="4"/>
        <v>0</v>
      </c>
      <c r="J37" s="187">
        <f t="shared" si="4"/>
        <v>0</v>
      </c>
      <c r="K37" s="187">
        <f t="shared" si="4"/>
        <v>0</v>
      </c>
      <c r="L37" s="187">
        <f t="shared" si="4"/>
        <v>0</v>
      </c>
      <c r="M37" s="187">
        <f t="shared" si="4"/>
        <v>0</v>
      </c>
      <c r="N37" s="187">
        <f t="shared" si="4"/>
        <v>0</v>
      </c>
      <c r="O37" s="187">
        <f t="shared" si="4"/>
        <v>0</v>
      </c>
      <c r="P37" s="187">
        <f t="shared" si="4"/>
        <v>0</v>
      </c>
      <c r="Q37" s="187">
        <f t="shared" si="4"/>
        <v>0</v>
      </c>
      <c r="R37" s="187">
        <f t="shared" si="1"/>
        <v>1313.7994600000002</v>
      </c>
    </row>
    <row r="38" spans="1:18" s="23" customFormat="1" ht="102" customHeight="1">
      <c r="A38" s="20"/>
      <c r="B38" s="24" t="s">
        <v>231</v>
      </c>
      <c r="C38" s="24" t="s">
        <v>415</v>
      </c>
      <c r="D38" s="327" t="s">
        <v>232</v>
      </c>
      <c r="E38" s="75">
        <f>-600+(-234.47551)</f>
        <v>-834.47551</v>
      </c>
      <c r="F38" s="75">
        <f>-600+(-234.47551)</f>
        <v>-834.47551</v>
      </c>
      <c r="G38" s="187"/>
      <c r="H38" s="187"/>
      <c r="I38" s="187"/>
      <c r="J38" s="187"/>
      <c r="K38" s="187"/>
      <c r="L38" s="187"/>
      <c r="M38" s="187"/>
      <c r="N38" s="187"/>
      <c r="O38" s="187"/>
      <c r="P38" s="187"/>
      <c r="Q38" s="187"/>
      <c r="R38" s="187">
        <f t="shared" si="1"/>
        <v>-834.47551</v>
      </c>
    </row>
    <row r="39" spans="1:18" s="23" customFormat="1" ht="14.25" customHeight="1">
      <c r="A39" s="20"/>
      <c r="B39" s="24"/>
      <c r="C39" s="24"/>
      <c r="D39" s="327" t="s">
        <v>385</v>
      </c>
      <c r="E39" s="75">
        <f>-600+(-234.47551)</f>
        <v>-834.47551</v>
      </c>
      <c r="F39" s="75">
        <f>-600+(-234.47551)</f>
        <v>-834.47551</v>
      </c>
      <c r="G39" s="187"/>
      <c r="H39" s="187"/>
      <c r="I39" s="187"/>
      <c r="J39" s="187"/>
      <c r="K39" s="187"/>
      <c r="L39" s="187"/>
      <c r="M39" s="187"/>
      <c r="N39" s="187"/>
      <c r="O39" s="187"/>
      <c r="P39" s="187"/>
      <c r="Q39" s="187"/>
      <c r="R39" s="187">
        <f t="shared" si="1"/>
        <v>-834.47551</v>
      </c>
    </row>
    <row r="40" spans="1:18" s="23" customFormat="1" ht="96" customHeight="1">
      <c r="A40" s="20"/>
      <c r="B40" s="24" t="s">
        <v>414</v>
      </c>
      <c r="C40" s="24" t="s">
        <v>415</v>
      </c>
      <c r="D40" s="327" t="s">
        <v>416</v>
      </c>
      <c r="E40" s="75">
        <v>-5.87551</v>
      </c>
      <c r="F40" s="75">
        <v>-5.87551</v>
      </c>
      <c r="G40" s="187"/>
      <c r="H40" s="187"/>
      <c r="I40" s="187"/>
      <c r="J40" s="187"/>
      <c r="K40" s="187"/>
      <c r="L40" s="187"/>
      <c r="M40" s="187"/>
      <c r="N40" s="187"/>
      <c r="O40" s="187"/>
      <c r="P40" s="187"/>
      <c r="Q40" s="187"/>
      <c r="R40" s="187">
        <f t="shared" si="1"/>
        <v>-5.87551</v>
      </c>
    </row>
    <row r="41" spans="1:18" s="23" customFormat="1" ht="14.25" customHeight="1">
      <c r="A41" s="20"/>
      <c r="B41" s="24"/>
      <c r="C41" s="24"/>
      <c r="D41" s="327" t="s">
        <v>385</v>
      </c>
      <c r="E41" s="75">
        <v>-5.87551</v>
      </c>
      <c r="F41" s="75">
        <v>-5.87551</v>
      </c>
      <c r="G41" s="187"/>
      <c r="H41" s="187"/>
      <c r="I41" s="187"/>
      <c r="J41" s="187"/>
      <c r="K41" s="187"/>
      <c r="L41" s="187"/>
      <c r="M41" s="187"/>
      <c r="N41" s="187"/>
      <c r="O41" s="187"/>
      <c r="P41" s="187"/>
      <c r="Q41" s="187"/>
      <c r="R41" s="187">
        <f t="shared" si="1"/>
        <v>-5.87551</v>
      </c>
    </row>
    <row r="42" spans="1:18" s="23" customFormat="1" ht="300.75" customHeight="1">
      <c r="A42" s="20"/>
      <c r="B42" s="24" t="s">
        <v>470</v>
      </c>
      <c r="C42" s="24" t="s">
        <v>415</v>
      </c>
      <c r="D42" s="327" t="s">
        <v>0</v>
      </c>
      <c r="E42" s="75">
        <f>-900+(-106.36451)</f>
        <v>-1006.36451</v>
      </c>
      <c r="F42" s="75">
        <f>-900+(-106.36451)</f>
        <v>-1006.36451</v>
      </c>
      <c r="G42" s="187"/>
      <c r="H42" s="187"/>
      <c r="I42" s="187"/>
      <c r="J42" s="187"/>
      <c r="K42" s="187"/>
      <c r="L42" s="187"/>
      <c r="M42" s="187"/>
      <c r="N42" s="187"/>
      <c r="O42" s="187"/>
      <c r="P42" s="187"/>
      <c r="Q42" s="187"/>
      <c r="R42" s="187">
        <f t="shared" si="1"/>
        <v>-1006.36451</v>
      </c>
    </row>
    <row r="43" spans="1:18" s="23" customFormat="1" ht="14.25" customHeight="1">
      <c r="A43" s="20"/>
      <c r="B43" s="24"/>
      <c r="C43" s="24"/>
      <c r="D43" s="327" t="s">
        <v>385</v>
      </c>
      <c r="E43" s="75">
        <f>-900+(-106.36451)</f>
        <v>-1006.36451</v>
      </c>
      <c r="F43" s="75">
        <f>-900+(-106.36451)</f>
        <v>-1006.36451</v>
      </c>
      <c r="G43" s="187"/>
      <c r="H43" s="187"/>
      <c r="I43" s="187"/>
      <c r="J43" s="187"/>
      <c r="K43" s="187"/>
      <c r="L43" s="187"/>
      <c r="M43" s="187"/>
      <c r="N43" s="187"/>
      <c r="O43" s="187"/>
      <c r="P43" s="187"/>
      <c r="Q43" s="187"/>
      <c r="R43" s="187">
        <f t="shared" si="1"/>
        <v>-1006.36451</v>
      </c>
    </row>
    <row r="44" spans="1:18" s="23" customFormat="1" ht="216" customHeight="1">
      <c r="A44" s="20"/>
      <c r="B44" s="24" t="s">
        <v>417</v>
      </c>
      <c r="C44" s="24" t="s">
        <v>415</v>
      </c>
      <c r="D44" s="327" t="s">
        <v>418</v>
      </c>
      <c r="E44" s="75">
        <v>-6.87523</v>
      </c>
      <c r="F44" s="75">
        <v>-6.87523</v>
      </c>
      <c r="G44" s="187"/>
      <c r="H44" s="187"/>
      <c r="I44" s="187"/>
      <c r="J44" s="187"/>
      <c r="K44" s="187"/>
      <c r="L44" s="187"/>
      <c r="M44" s="187"/>
      <c r="N44" s="187"/>
      <c r="O44" s="187"/>
      <c r="P44" s="187"/>
      <c r="Q44" s="187"/>
      <c r="R44" s="187">
        <f t="shared" si="1"/>
        <v>-6.87523</v>
      </c>
    </row>
    <row r="45" spans="1:18" s="23" customFormat="1" ht="14.25" customHeight="1">
      <c r="A45" s="20"/>
      <c r="B45" s="61"/>
      <c r="C45" s="24"/>
      <c r="D45" s="327" t="s">
        <v>385</v>
      </c>
      <c r="E45" s="75">
        <v>-6.87523</v>
      </c>
      <c r="F45" s="75">
        <v>-6.87523</v>
      </c>
      <c r="G45" s="187"/>
      <c r="H45" s="187"/>
      <c r="I45" s="187"/>
      <c r="J45" s="187"/>
      <c r="K45" s="187"/>
      <c r="L45" s="187"/>
      <c r="M45" s="187"/>
      <c r="N45" s="187"/>
      <c r="O45" s="187"/>
      <c r="P45" s="187"/>
      <c r="Q45" s="187"/>
      <c r="R45" s="187">
        <f t="shared" si="1"/>
        <v>-6.87523</v>
      </c>
    </row>
    <row r="46" spans="1:18" s="23" customFormat="1" ht="64.5" customHeight="1">
      <c r="A46" s="20"/>
      <c r="B46" s="24" t="s">
        <v>471</v>
      </c>
      <c r="C46" s="24" t="s">
        <v>420</v>
      </c>
      <c r="D46" s="327" t="s">
        <v>1</v>
      </c>
      <c r="E46" s="75">
        <f>-250+(-65.48129)</f>
        <v>-315.48129</v>
      </c>
      <c r="F46" s="75">
        <f>-250+(-65.48129)</f>
        <v>-315.48129</v>
      </c>
      <c r="G46" s="187"/>
      <c r="H46" s="187"/>
      <c r="I46" s="187"/>
      <c r="J46" s="187"/>
      <c r="K46" s="187"/>
      <c r="L46" s="187"/>
      <c r="M46" s="187"/>
      <c r="N46" s="187"/>
      <c r="O46" s="187"/>
      <c r="P46" s="187"/>
      <c r="Q46" s="187"/>
      <c r="R46" s="187">
        <f t="shared" si="1"/>
        <v>-315.48129</v>
      </c>
    </row>
    <row r="47" spans="1:18" s="23" customFormat="1" ht="14.25" customHeight="1">
      <c r="A47" s="20"/>
      <c r="B47" s="61"/>
      <c r="C47" s="24"/>
      <c r="D47" s="327" t="s">
        <v>385</v>
      </c>
      <c r="E47" s="75">
        <f>-250+(-65.48129)</f>
        <v>-315.48129</v>
      </c>
      <c r="F47" s="75">
        <f>-250+(-65.48129)</f>
        <v>-315.48129</v>
      </c>
      <c r="G47" s="187"/>
      <c r="H47" s="187"/>
      <c r="I47" s="187"/>
      <c r="J47" s="187"/>
      <c r="K47" s="187"/>
      <c r="L47" s="187"/>
      <c r="M47" s="187"/>
      <c r="N47" s="187"/>
      <c r="O47" s="187"/>
      <c r="P47" s="187"/>
      <c r="Q47" s="187"/>
      <c r="R47" s="187">
        <f t="shared" si="1"/>
        <v>-315.48129</v>
      </c>
    </row>
    <row r="48" spans="1:18" s="23" customFormat="1" ht="57.75" customHeight="1">
      <c r="A48" s="20"/>
      <c r="B48" s="24" t="s">
        <v>419</v>
      </c>
      <c r="C48" s="24" t="s">
        <v>420</v>
      </c>
      <c r="D48" s="327" t="s">
        <v>421</v>
      </c>
      <c r="E48" s="75">
        <v>12.36342</v>
      </c>
      <c r="F48" s="75">
        <v>12.36342</v>
      </c>
      <c r="G48" s="187"/>
      <c r="H48" s="187"/>
      <c r="I48" s="187"/>
      <c r="J48" s="187"/>
      <c r="K48" s="187"/>
      <c r="L48" s="187"/>
      <c r="M48" s="187"/>
      <c r="N48" s="187"/>
      <c r="O48" s="187"/>
      <c r="P48" s="187"/>
      <c r="Q48" s="187"/>
      <c r="R48" s="187">
        <f t="shared" si="1"/>
        <v>12.36342</v>
      </c>
    </row>
    <row r="49" spans="1:18" s="23" customFormat="1" ht="14.25" customHeight="1">
      <c r="A49" s="20"/>
      <c r="B49" s="61"/>
      <c r="C49" s="24"/>
      <c r="D49" s="327" t="s">
        <v>385</v>
      </c>
      <c r="E49" s="75">
        <v>12.36342</v>
      </c>
      <c r="F49" s="75">
        <v>12.36342</v>
      </c>
      <c r="G49" s="187"/>
      <c r="H49" s="187"/>
      <c r="I49" s="187"/>
      <c r="J49" s="187"/>
      <c r="K49" s="187"/>
      <c r="L49" s="187"/>
      <c r="M49" s="187"/>
      <c r="N49" s="187"/>
      <c r="O49" s="187"/>
      <c r="P49" s="187"/>
      <c r="Q49" s="187"/>
      <c r="R49" s="187">
        <f t="shared" si="1"/>
        <v>12.36342</v>
      </c>
    </row>
    <row r="50" spans="1:18" s="23" customFormat="1" ht="81.75" customHeight="1">
      <c r="A50" s="20"/>
      <c r="B50" s="67" t="s">
        <v>472</v>
      </c>
      <c r="C50" s="67" t="s">
        <v>420</v>
      </c>
      <c r="D50" s="327" t="s">
        <v>2</v>
      </c>
      <c r="E50" s="75">
        <f>-800+(-149.05166)</f>
        <v>-949.05166</v>
      </c>
      <c r="F50" s="75">
        <f>-800+(-149.05166)</f>
        <v>-949.05166</v>
      </c>
      <c r="G50" s="187"/>
      <c r="H50" s="187"/>
      <c r="I50" s="187"/>
      <c r="J50" s="187"/>
      <c r="K50" s="187"/>
      <c r="L50" s="187"/>
      <c r="M50" s="187"/>
      <c r="N50" s="187"/>
      <c r="O50" s="187"/>
      <c r="P50" s="187"/>
      <c r="Q50" s="187"/>
      <c r="R50" s="187">
        <f t="shared" si="1"/>
        <v>-949.05166</v>
      </c>
    </row>
    <row r="51" spans="1:18" s="23" customFormat="1" ht="14.25" customHeight="1">
      <c r="A51" s="20"/>
      <c r="B51" s="61"/>
      <c r="C51" s="24"/>
      <c r="D51" s="327" t="s">
        <v>385</v>
      </c>
      <c r="E51" s="75">
        <f>-800+(-149.05166)</f>
        <v>-949.05166</v>
      </c>
      <c r="F51" s="75">
        <f>-800+(-149.05166)</f>
        <v>-949.05166</v>
      </c>
      <c r="G51" s="187"/>
      <c r="H51" s="187"/>
      <c r="I51" s="187"/>
      <c r="J51" s="187"/>
      <c r="K51" s="187"/>
      <c r="L51" s="187"/>
      <c r="M51" s="187"/>
      <c r="N51" s="187"/>
      <c r="O51" s="187"/>
      <c r="P51" s="187"/>
      <c r="Q51" s="187"/>
      <c r="R51" s="187">
        <f t="shared" si="1"/>
        <v>-949.05166</v>
      </c>
    </row>
    <row r="52" spans="1:18" s="23" customFormat="1" ht="86.25" customHeight="1">
      <c r="A52" s="20"/>
      <c r="B52" s="67" t="s">
        <v>422</v>
      </c>
      <c r="C52" s="67" t="s">
        <v>420</v>
      </c>
      <c r="D52" s="332" t="s">
        <v>424</v>
      </c>
      <c r="E52" s="75">
        <f>11.0505+32.09414</f>
        <v>43.14464</v>
      </c>
      <c r="F52" s="75">
        <f>11.0505+32.09414</f>
        <v>43.14464</v>
      </c>
      <c r="G52" s="187"/>
      <c r="H52" s="187"/>
      <c r="I52" s="187"/>
      <c r="J52" s="187"/>
      <c r="K52" s="187"/>
      <c r="L52" s="187"/>
      <c r="M52" s="187"/>
      <c r="N52" s="187"/>
      <c r="O52" s="187"/>
      <c r="P52" s="187"/>
      <c r="Q52" s="187"/>
      <c r="R52" s="187">
        <f t="shared" si="1"/>
        <v>43.14464</v>
      </c>
    </row>
    <row r="53" spans="1:18" s="23" customFormat="1" ht="14.25" customHeight="1">
      <c r="A53" s="20"/>
      <c r="B53" s="24"/>
      <c r="C53" s="24"/>
      <c r="D53" s="327" t="s">
        <v>385</v>
      </c>
      <c r="E53" s="75">
        <f>11.0505+32.09414</f>
        <v>43.14464</v>
      </c>
      <c r="F53" s="75">
        <f>11.0505+32.09414</f>
        <v>43.14464</v>
      </c>
      <c r="G53" s="187"/>
      <c r="H53" s="187"/>
      <c r="I53" s="187"/>
      <c r="J53" s="187"/>
      <c r="K53" s="187"/>
      <c r="L53" s="187"/>
      <c r="M53" s="187"/>
      <c r="N53" s="187"/>
      <c r="O53" s="187"/>
      <c r="P53" s="187"/>
      <c r="Q53" s="187"/>
      <c r="R53" s="187">
        <f t="shared" si="1"/>
        <v>43.14464</v>
      </c>
    </row>
    <row r="54" spans="1:18" s="23" customFormat="1" ht="86.25" customHeight="1">
      <c r="A54" s="20"/>
      <c r="B54" s="24" t="s">
        <v>473</v>
      </c>
      <c r="C54" s="24" t="s">
        <v>420</v>
      </c>
      <c r="D54" s="327" t="s">
        <v>3</v>
      </c>
      <c r="E54" s="75">
        <f>-350+(-65.06789)</f>
        <v>-415.06789000000003</v>
      </c>
      <c r="F54" s="75">
        <f>-350+(-65.06789)</f>
        <v>-415.06789000000003</v>
      </c>
      <c r="G54" s="187"/>
      <c r="H54" s="187"/>
      <c r="I54" s="187"/>
      <c r="J54" s="187"/>
      <c r="K54" s="187"/>
      <c r="L54" s="187"/>
      <c r="M54" s="187"/>
      <c r="N54" s="187"/>
      <c r="O54" s="187"/>
      <c r="P54" s="187"/>
      <c r="Q54" s="187"/>
      <c r="R54" s="187">
        <f t="shared" si="1"/>
        <v>-415.06789000000003</v>
      </c>
    </row>
    <row r="55" spans="1:18" s="23" customFormat="1" ht="14.25" customHeight="1">
      <c r="A55" s="20"/>
      <c r="B55" s="24"/>
      <c r="C55" s="24"/>
      <c r="D55" s="327" t="s">
        <v>385</v>
      </c>
      <c r="E55" s="75">
        <f>-350+(-65.06789)</f>
        <v>-415.06789000000003</v>
      </c>
      <c r="F55" s="75">
        <f>-350+(-65.06789)</f>
        <v>-415.06789000000003</v>
      </c>
      <c r="G55" s="187"/>
      <c r="H55" s="187"/>
      <c r="I55" s="187"/>
      <c r="J55" s="187"/>
      <c r="K55" s="187"/>
      <c r="L55" s="187"/>
      <c r="M55" s="187"/>
      <c r="N55" s="187"/>
      <c r="O55" s="187"/>
      <c r="P55" s="187"/>
      <c r="Q55" s="187"/>
      <c r="R55" s="187">
        <f t="shared" si="1"/>
        <v>-415.06789000000003</v>
      </c>
    </row>
    <row r="56" spans="1:18" s="23" customFormat="1" ht="67.5" customHeight="1">
      <c r="A56" s="20"/>
      <c r="B56" s="24" t="s">
        <v>425</v>
      </c>
      <c r="C56" s="24" t="s">
        <v>420</v>
      </c>
      <c r="D56" s="327" t="s">
        <v>426</v>
      </c>
      <c r="E56" s="75">
        <v>-10.66318</v>
      </c>
      <c r="F56" s="75">
        <v>-10.66318</v>
      </c>
      <c r="G56" s="187"/>
      <c r="H56" s="187"/>
      <c r="I56" s="187"/>
      <c r="J56" s="187"/>
      <c r="K56" s="187"/>
      <c r="L56" s="187"/>
      <c r="M56" s="187"/>
      <c r="N56" s="187"/>
      <c r="O56" s="187"/>
      <c r="P56" s="187"/>
      <c r="Q56" s="187"/>
      <c r="R56" s="187">
        <f t="shared" si="1"/>
        <v>-10.66318</v>
      </c>
    </row>
    <row r="57" spans="1:18" s="23" customFormat="1" ht="14.25" customHeight="1">
      <c r="A57" s="20"/>
      <c r="B57" s="61"/>
      <c r="C57" s="24"/>
      <c r="D57" s="327" t="s">
        <v>385</v>
      </c>
      <c r="E57" s="75">
        <v>-10.66318</v>
      </c>
      <c r="F57" s="75">
        <v>-10.66318</v>
      </c>
      <c r="G57" s="187"/>
      <c r="H57" s="187"/>
      <c r="I57" s="187"/>
      <c r="J57" s="187"/>
      <c r="K57" s="187"/>
      <c r="L57" s="187"/>
      <c r="M57" s="187"/>
      <c r="N57" s="187"/>
      <c r="O57" s="187"/>
      <c r="P57" s="187"/>
      <c r="Q57" s="187"/>
      <c r="R57" s="187">
        <f t="shared" si="1"/>
        <v>-10.66318</v>
      </c>
    </row>
    <row r="58" spans="1:18" s="23" customFormat="1" ht="14.25" customHeight="1">
      <c r="A58" s="20"/>
      <c r="B58" s="67" t="s">
        <v>388</v>
      </c>
      <c r="C58" s="67" t="s">
        <v>389</v>
      </c>
      <c r="D58" s="327" t="s">
        <v>390</v>
      </c>
      <c r="E58" s="75">
        <v>47.86831</v>
      </c>
      <c r="F58" s="75">
        <v>47.86831</v>
      </c>
      <c r="G58" s="187"/>
      <c r="H58" s="187"/>
      <c r="I58" s="187"/>
      <c r="J58" s="187"/>
      <c r="K58" s="187"/>
      <c r="L58" s="187"/>
      <c r="M58" s="187"/>
      <c r="N58" s="187"/>
      <c r="O58" s="187"/>
      <c r="P58" s="187"/>
      <c r="Q58" s="187"/>
      <c r="R58" s="187">
        <f t="shared" si="1"/>
        <v>47.86831</v>
      </c>
    </row>
    <row r="59" spans="1:18" s="23" customFormat="1" ht="14.25" customHeight="1">
      <c r="A59" s="20"/>
      <c r="B59" s="61"/>
      <c r="C59" s="24"/>
      <c r="D59" s="327" t="s">
        <v>385</v>
      </c>
      <c r="E59" s="75">
        <v>47.86831</v>
      </c>
      <c r="F59" s="75">
        <v>47.86831</v>
      </c>
      <c r="G59" s="187"/>
      <c r="H59" s="187"/>
      <c r="I59" s="187"/>
      <c r="J59" s="187"/>
      <c r="K59" s="187"/>
      <c r="L59" s="187"/>
      <c r="M59" s="187"/>
      <c r="N59" s="187"/>
      <c r="O59" s="187"/>
      <c r="P59" s="187"/>
      <c r="Q59" s="187"/>
      <c r="R59" s="187">
        <f t="shared" si="1"/>
        <v>47.86831</v>
      </c>
    </row>
    <row r="60" spans="1:18" s="23" customFormat="1" ht="14.25" customHeight="1">
      <c r="A60" s="20"/>
      <c r="B60" s="67" t="s">
        <v>75</v>
      </c>
      <c r="C60" s="67" t="s">
        <v>389</v>
      </c>
      <c r="D60" s="327" t="s">
        <v>76</v>
      </c>
      <c r="E60" s="75">
        <v>2.53222</v>
      </c>
      <c r="F60" s="75">
        <v>2.53222</v>
      </c>
      <c r="G60" s="187"/>
      <c r="H60" s="187"/>
      <c r="I60" s="187"/>
      <c r="J60" s="187"/>
      <c r="K60" s="187"/>
      <c r="L60" s="187"/>
      <c r="M60" s="187"/>
      <c r="N60" s="187"/>
      <c r="O60" s="187"/>
      <c r="P60" s="187"/>
      <c r="Q60" s="187"/>
      <c r="R60" s="187">
        <f t="shared" si="1"/>
        <v>2.53222</v>
      </c>
    </row>
    <row r="61" spans="1:18" s="23" customFormat="1" ht="14.25" customHeight="1">
      <c r="A61" s="20"/>
      <c r="B61" s="24"/>
      <c r="C61" s="24"/>
      <c r="D61" s="327" t="s">
        <v>385</v>
      </c>
      <c r="E61" s="75">
        <v>2.53222</v>
      </c>
      <c r="F61" s="75">
        <v>2.53222</v>
      </c>
      <c r="G61" s="187"/>
      <c r="H61" s="187"/>
      <c r="I61" s="187"/>
      <c r="J61" s="187"/>
      <c r="K61" s="187"/>
      <c r="L61" s="187"/>
      <c r="M61" s="187"/>
      <c r="N61" s="187"/>
      <c r="O61" s="187"/>
      <c r="P61" s="187"/>
      <c r="Q61" s="187"/>
      <c r="R61" s="187">
        <f t="shared" si="1"/>
        <v>2.53222</v>
      </c>
    </row>
    <row r="62" spans="1:18" s="23" customFormat="1" ht="14.25" customHeight="1">
      <c r="A62" s="20"/>
      <c r="B62" s="67" t="s">
        <v>395</v>
      </c>
      <c r="C62" s="67" t="s">
        <v>389</v>
      </c>
      <c r="D62" s="327" t="s">
        <v>396</v>
      </c>
      <c r="E62" s="75">
        <v>1088.63938</v>
      </c>
      <c r="F62" s="75">
        <v>1088.63938</v>
      </c>
      <c r="G62" s="187"/>
      <c r="H62" s="187"/>
      <c r="I62" s="187"/>
      <c r="J62" s="187"/>
      <c r="K62" s="187"/>
      <c r="L62" s="187"/>
      <c r="M62" s="187"/>
      <c r="N62" s="187"/>
      <c r="O62" s="187"/>
      <c r="P62" s="187"/>
      <c r="Q62" s="187"/>
      <c r="R62" s="187">
        <f t="shared" si="1"/>
        <v>1088.63938</v>
      </c>
    </row>
    <row r="63" spans="1:18" s="23" customFormat="1" ht="14.25" customHeight="1">
      <c r="A63" s="20"/>
      <c r="B63" s="24"/>
      <c r="C63" s="24"/>
      <c r="D63" s="327" t="s">
        <v>385</v>
      </c>
      <c r="E63" s="75">
        <v>1088.63938</v>
      </c>
      <c r="F63" s="75">
        <v>1088.63938</v>
      </c>
      <c r="G63" s="187"/>
      <c r="H63" s="187"/>
      <c r="I63" s="187"/>
      <c r="J63" s="187"/>
      <c r="K63" s="187"/>
      <c r="L63" s="187"/>
      <c r="M63" s="187"/>
      <c r="N63" s="187"/>
      <c r="O63" s="187"/>
      <c r="P63" s="187"/>
      <c r="Q63" s="187"/>
      <c r="R63" s="187">
        <f t="shared" si="1"/>
        <v>1088.63938</v>
      </c>
    </row>
    <row r="64" spans="1:18" s="23" customFormat="1" ht="14.25" customHeight="1">
      <c r="A64" s="20"/>
      <c r="B64" s="67" t="s">
        <v>77</v>
      </c>
      <c r="C64" s="67" t="s">
        <v>389</v>
      </c>
      <c r="D64" s="327" t="s">
        <v>78</v>
      </c>
      <c r="E64" s="75">
        <v>157.87131</v>
      </c>
      <c r="F64" s="75">
        <v>157.87131</v>
      </c>
      <c r="G64" s="187"/>
      <c r="H64" s="187"/>
      <c r="I64" s="187"/>
      <c r="J64" s="187"/>
      <c r="K64" s="187"/>
      <c r="L64" s="187"/>
      <c r="M64" s="187"/>
      <c r="N64" s="187"/>
      <c r="O64" s="187"/>
      <c r="P64" s="187"/>
      <c r="Q64" s="187"/>
      <c r="R64" s="187">
        <f t="shared" si="1"/>
        <v>157.87131</v>
      </c>
    </row>
    <row r="65" spans="1:18" s="23" customFormat="1" ht="14.25" customHeight="1">
      <c r="A65" s="20"/>
      <c r="B65" s="24"/>
      <c r="C65" s="24"/>
      <c r="D65" s="327" t="s">
        <v>385</v>
      </c>
      <c r="E65" s="75">
        <v>157.8713</v>
      </c>
      <c r="F65" s="75">
        <v>157.8713</v>
      </c>
      <c r="G65" s="187"/>
      <c r="H65" s="187"/>
      <c r="I65" s="187"/>
      <c r="J65" s="187"/>
      <c r="K65" s="187"/>
      <c r="L65" s="187"/>
      <c r="M65" s="187"/>
      <c r="N65" s="187"/>
      <c r="O65" s="187"/>
      <c r="P65" s="187"/>
      <c r="Q65" s="187"/>
      <c r="R65" s="187">
        <f t="shared" si="1"/>
        <v>157.8713</v>
      </c>
    </row>
    <row r="66" spans="1:18" s="23" customFormat="1" ht="14.25" customHeight="1">
      <c r="A66" s="20"/>
      <c r="B66" s="67" t="s">
        <v>391</v>
      </c>
      <c r="C66" s="67" t="s">
        <v>389</v>
      </c>
      <c r="D66" s="327" t="s">
        <v>392</v>
      </c>
      <c r="E66" s="75">
        <v>723.93638</v>
      </c>
      <c r="F66" s="75">
        <v>723.93638</v>
      </c>
      <c r="G66" s="187"/>
      <c r="H66" s="187"/>
      <c r="I66" s="187"/>
      <c r="J66" s="187"/>
      <c r="K66" s="187"/>
      <c r="L66" s="187"/>
      <c r="M66" s="187"/>
      <c r="N66" s="187"/>
      <c r="O66" s="187"/>
      <c r="P66" s="187"/>
      <c r="Q66" s="187"/>
      <c r="R66" s="187">
        <f t="shared" si="1"/>
        <v>723.93638</v>
      </c>
    </row>
    <row r="67" spans="1:18" s="23" customFormat="1" ht="14.25" customHeight="1">
      <c r="A67" s="20"/>
      <c r="B67" s="61"/>
      <c r="C67" s="24"/>
      <c r="D67" s="327" t="s">
        <v>385</v>
      </c>
      <c r="E67" s="75">
        <v>723.93638</v>
      </c>
      <c r="F67" s="75">
        <v>723.93638</v>
      </c>
      <c r="G67" s="187"/>
      <c r="H67" s="187"/>
      <c r="I67" s="187"/>
      <c r="J67" s="187"/>
      <c r="K67" s="187"/>
      <c r="L67" s="187"/>
      <c r="M67" s="187"/>
      <c r="N67" s="187"/>
      <c r="O67" s="187"/>
      <c r="P67" s="187"/>
      <c r="Q67" s="187"/>
      <c r="R67" s="187">
        <f t="shared" si="1"/>
        <v>723.93638</v>
      </c>
    </row>
    <row r="68" spans="1:18" s="23" customFormat="1" ht="14.25" customHeight="1">
      <c r="A68" s="20"/>
      <c r="B68" s="67" t="s">
        <v>79</v>
      </c>
      <c r="C68" s="67" t="s">
        <v>389</v>
      </c>
      <c r="D68" s="327" t="s">
        <v>80</v>
      </c>
      <c r="E68" s="75">
        <v>30.64683</v>
      </c>
      <c r="F68" s="75">
        <v>30.64683</v>
      </c>
      <c r="G68" s="187"/>
      <c r="H68" s="187"/>
      <c r="I68" s="187"/>
      <c r="J68" s="187"/>
      <c r="K68" s="187"/>
      <c r="L68" s="187"/>
      <c r="M68" s="187"/>
      <c r="N68" s="187"/>
      <c r="O68" s="187"/>
      <c r="P68" s="187"/>
      <c r="Q68" s="187"/>
      <c r="R68" s="187">
        <f t="shared" si="1"/>
        <v>30.64683</v>
      </c>
    </row>
    <row r="69" spans="1:18" s="23" customFormat="1" ht="14.25" customHeight="1">
      <c r="A69" s="20"/>
      <c r="B69" s="24"/>
      <c r="C69" s="24"/>
      <c r="D69" s="327" t="s">
        <v>385</v>
      </c>
      <c r="E69" s="75">
        <v>30.64683</v>
      </c>
      <c r="F69" s="75">
        <v>30.64683</v>
      </c>
      <c r="G69" s="187"/>
      <c r="H69" s="187"/>
      <c r="I69" s="187"/>
      <c r="J69" s="187"/>
      <c r="K69" s="187"/>
      <c r="L69" s="187"/>
      <c r="M69" s="187"/>
      <c r="N69" s="187"/>
      <c r="O69" s="187"/>
      <c r="P69" s="187"/>
      <c r="Q69" s="187"/>
      <c r="R69" s="187">
        <f t="shared" si="1"/>
        <v>30.64683</v>
      </c>
    </row>
    <row r="70" spans="1:18" s="23" customFormat="1" ht="14.25" customHeight="1">
      <c r="A70" s="20"/>
      <c r="B70" s="67" t="s">
        <v>81</v>
      </c>
      <c r="C70" s="67" t="s">
        <v>389</v>
      </c>
      <c r="D70" s="327" t="s">
        <v>82</v>
      </c>
      <c r="E70" s="75">
        <v>1.82</v>
      </c>
      <c r="F70" s="75">
        <v>1.82</v>
      </c>
      <c r="G70" s="187"/>
      <c r="H70" s="187"/>
      <c r="I70" s="187"/>
      <c r="J70" s="187"/>
      <c r="K70" s="187"/>
      <c r="L70" s="187"/>
      <c r="M70" s="187"/>
      <c r="N70" s="187"/>
      <c r="O70" s="187"/>
      <c r="P70" s="187"/>
      <c r="Q70" s="187"/>
      <c r="R70" s="187">
        <f t="shared" si="1"/>
        <v>1.82</v>
      </c>
    </row>
    <row r="71" spans="1:18" s="23" customFormat="1" ht="14.25" customHeight="1">
      <c r="A71" s="20"/>
      <c r="B71" s="24"/>
      <c r="C71" s="24"/>
      <c r="D71" s="327" t="s">
        <v>385</v>
      </c>
      <c r="E71" s="75">
        <v>1.82</v>
      </c>
      <c r="F71" s="75">
        <v>1.82</v>
      </c>
      <c r="G71" s="187"/>
      <c r="H71" s="187"/>
      <c r="I71" s="187"/>
      <c r="J71" s="187"/>
      <c r="K71" s="187"/>
      <c r="L71" s="187"/>
      <c r="M71" s="187"/>
      <c r="N71" s="187"/>
      <c r="O71" s="187"/>
      <c r="P71" s="187"/>
      <c r="Q71" s="187"/>
      <c r="R71" s="187">
        <f t="shared" si="1"/>
        <v>1.82</v>
      </c>
    </row>
    <row r="72" spans="1:18" s="23" customFormat="1" ht="14.25" customHeight="1">
      <c r="A72" s="20"/>
      <c r="B72" s="67" t="s">
        <v>393</v>
      </c>
      <c r="C72" s="67" t="s">
        <v>389</v>
      </c>
      <c r="D72" s="327" t="s">
        <v>394</v>
      </c>
      <c r="E72" s="75">
        <v>1766.45779</v>
      </c>
      <c r="F72" s="75">
        <v>1766.45779</v>
      </c>
      <c r="G72" s="187"/>
      <c r="H72" s="187"/>
      <c r="I72" s="187"/>
      <c r="J72" s="187"/>
      <c r="K72" s="187"/>
      <c r="L72" s="187"/>
      <c r="M72" s="187"/>
      <c r="N72" s="187"/>
      <c r="O72" s="187"/>
      <c r="P72" s="187"/>
      <c r="Q72" s="187"/>
      <c r="R72" s="187">
        <f t="shared" si="1"/>
        <v>1766.45779</v>
      </c>
    </row>
    <row r="73" spans="1:18" s="23" customFormat="1" ht="14.25" customHeight="1">
      <c r="A73" s="20"/>
      <c r="B73" s="24"/>
      <c r="C73" s="24"/>
      <c r="D73" s="327" t="s">
        <v>385</v>
      </c>
      <c r="E73" s="75">
        <v>1766.45779</v>
      </c>
      <c r="F73" s="75">
        <v>1766.45779</v>
      </c>
      <c r="G73" s="187"/>
      <c r="H73" s="187"/>
      <c r="I73" s="187"/>
      <c r="J73" s="187"/>
      <c r="K73" s="187"/>
      <c r="L73" s="187"/>
      <c r="M73" s="187"/>
      <c r="N73" s="187"/>
      <c r="O73" s="187"/>
      <c r="P73" s="187"/>
      <c r="Q73" s="187"/>
      <c r="R73" s="187">
        <f t="shared" si="1"/>
        <v>1766.45779</v>
      </c>
    </row>
    <row r="74" spans="1:18" s="23" customFormat="1" ht="14.25" customHeight="1">
      <c r="A74" s="20"/>
      <c r="B74" s="67" t="s">
        <v>474</v>
      </c>
      <c r="C74" s="67" t="s">
        <v>383</v>
      </c>
      <c r="D74" s="327" t="s">
        <v>4</v>
      </c>
      <c r="E74" s="75">
        <f>-3504.1+(-560.75968)</f>
        <v>-4064.85968</v>
      </c>
      <c r="F74" s="75">
        <f>-3504.1+(-560.75968)</f>
        <v>-4064.85968</v>
      </c>
      <c r="G74" s="187"/>
      <c r="H74" s="187"/>
      <c r="I74" s="187"/>
      <c r="J74" s="187"/>
      <c r="K74" s="187"/>
      <c r="L74" s="187"/>
      <c r="M74" s="187"/>
      <c r="N74" s="187"/>
      <c r="O74" s="187"/>
      <c r="P74" s="187"/>
      <c r="Q74" s="187"/>
      <c r="R74" s="187">
        <f t="shared" si="1"/>
        <v>-4064.85968</v>
      </c>
    </row>
    <row r="75" spans="1:18" s="23" customFormat="1" ht="14.25" customHeight="1">
      <c r="A75" s="20"/>
      <c r="B75" s="24"/>
      <c r="C75" s="24"/>
      <c r="D75" s="327" t="s">
        <v>385</v>
      </c>
      <c r="E75" s="75">
        <f>-3504.1+(-560.75968)</f>
        <v>-4064.85968</v>
      </c>
      <c r="F75" s="75">
        <f>-3504.1+(-560.75968)</f>
        <v>-4064.85968</v>
      </c>
      <c r="G75" s="187"/>
      <c r="H75" s="187"/>
      <c r="I75" s="187"/>
      <c r="J75" s="187"/>
      <c r="K75" s="187"/>
      <c r="L75" s="187"/>
      <c r="M75" s="187"/>
      <c r="N75" s="187"/>
      <c r="O75" s="187"/>
      <c r="P75" s="187"/>
      <c r="Q75" s="187"/>
      <c r="R75" s="187">
        <f t="shared" si="1"/>
        <v>-4064.85968</v>
      </c>
    </row>
    <row r="76" spans="1:18" s="23" customFormat="1" ht="14.25" customHeight="1">
      <c r="A76" s="20"/>
      <c r="B76" s="67" t="s">
        <v>382</v>
      </c>
      <c r="C76" s="67" t="s">
        <v>383</v>
      </c>
      <c r="D76" s="327" t="s">
        <v>384</v>
      </c>
      <c r="E76" s="247">
        <f>613+3768.00586</f>
        <v>4381.00586</v>
      </c>
      <c r="F76" s="247">
        <f>613+3768.00586</f>
        <v>4381.00586</v>
      </c>
      <c r="G76" s="187"/>
      <c r="H76" s="187"/>
      <c r="I76" s="187"/>
      <c r="J76" s="187"/>
      <c r="K76" s="187"/>
      <c r="L76" s="187"/>
      <c r="M76" s="187"/>
      <c r="N76" s="187"/>
      <c r="O76" s="187"/>
      <c r="P76" s="187"/>
      <c r="Q76" s="187"/>
      <c r="R76" s="187">
        <f t="shared" si="1"/>
        <v>4381.00586</v>
      </c>
    </row>
    <row r="77" spans="1:18" s="23" customFormat="1" ht="14.25" customHeight="1">
      <c r="A77" s="20"/>
      <c r="B77" s="24"/>
      <c r="C77" s="24"/>
      <c r="D77" s="327" t="s">
        <v>385</v>
      </c>
      <c r="E77" s="247">
        <f>613+3768.00586</f>
        <v>4381.00586</v>
      </c>
      <c r="F77" s="247">
        <f>613+3768.00586</f>
        <v>4381.00586</v>
      </c>
      <c r="G77" s="187"/>
      <c r="H77" s="187"/>
      <c r="I77" s="187"/>
      <c r="J77" s="187"/>
      <c r="K77" s="187"/>
      <c r="L77" s="187"/>
      <c r="M77" s="187"/>
      <c r="N77" s="187"/>
      <c r="O77" s="187"/>
      <c r="P77" s="187"/>
      <c r="Q77" s="187"/>
      <c r="R77" s="187">
        <f t="shared" si="1"/>
        <v>4381.00586</v>
      </c>
    </row>
    <row r="78" spans="1:18" s="23" customFormat="1" ht="21" customHeight="1">
      <c r="A78" s="20"/>
      <c r="B78" s="24" t="s">
        <v>83</v>
      </c>
      <c r="C78" s="24" t="s">
        <v>84</v>
      </c>
      <c r="D78" s="327" t="s">
        <v>85</v>
      </c>
      <c r="E78" s="247">
        <v>104.12926</v>
      </c>
      <c r="F78" s="247">
        <v>104.12926</v>
      </c>
      <c r="G78" s="247"/>
      <c r="H78" s="248"/>
      <c r="I78" s="247"/>
      <c r="J78" s="249"/>
      <c r="K78" s="247"/>
      <c r="L78" s="249"/>
      <c r="M78" s="249"/>
      <c r="N78" s="249"/>
      <c r="O78" s="248"/>
      <c r="P78" s="248"/>
      <c r="Q78" s="248"/>
      <c r="R78" s="187">
        <f t="shared" si="1"/>
        <v>104.12926</v>
      </c>
    </row>
    <row r="79" spans="1:18" s="23" customFormat="1" ht="21" customHeight="1">
      <c r="A79" s="20"/>
      <c r="B79" s="24"/>
      <c r="C79" s="24"/>
      <c r="D79" s="327" t="s">
        <v>385</v>
      </c>
      <c r="E79" s="247">
        <v>104.12926</v>
      </c>
      <c r="F79" s="247">
        <v>104.12926</v>
      </c>
      <c r="G79" s="247"/>
      <c r="H79" s="248"/>
      <c r="I79" s="247"/>
      <c r="J79" s="249"/>
      <c r="K79" s="247"/>
      <c r="L79" s="249"/>
      <c r="M79" s="249"/>
      <c r="N79" s="249"/>
      <c r="O79" s="248"/>
      <c r="P79" s="248"/>
      <c r="Q79" s="248"/>
      <c r="R79" s="187">
        <f t="shared" si="1"/>
        <v>104.12926</v>
      </c>
    </row>
    <row r="80" spans="1:18" s="23" customFormat="1" ht="21" customHeight="1">
      <c r="A80" s="20"/>
      <c r="B80" s="67" t="s">
        <v>86</v>
      </c>
      <c r="C80" s="67" t="s">
        <v>84</v>
      </c>
      <c r="D80" s="327" t="s">
        <v>87</v>
      </c>
      <c r="E80" s="247">
        <v>562.09852</v>
      </c>
      <c r="F80" s="247">
        <v>562.09852</v>
      </c>
      <c r="G80" s="247"/>
      <c r="H80" s="248"/>
      <c r="I80" s="247"/>
      <c r="J80" s="249"/>
      <c r="K80" s="247"/>
      <c r="L80" s="249"/>
      <c r="M80" s="249"/>
      <c r="N80" s="249"/>
      <c r="O80" s="248"/>
      <c r="P80" s="248"/>
      <c r="Q80" s="248"/>
      <c r="R80" s="187">
        <f t="shared" si="1"/>
        <v>562.09852</v>
      </c>
    </row>
    <row r="81" spans="1:18" s="23" customFormat="1" ht="21" customHeight="1">
      <c r="A81" s="20"/>
      <c r="B81" s="67"/>
      <c r="C81" s="67"/>
      <c r="D81" s="327" t="s">
        <v>385</v>
      </c>
      <c r="E81" s="247">
        <v>562.09852</v>
      </c>
      <c r="F81" s="247">
        <v>562.09852</v>
      </c>
      <c r="G81" s="247"/>
      <c r="H81" s="248"/>
      <c r="I81" s="247"/>
      <c r="J81" s="249"/>
      <c r="K81" s="247"/>
      <c r="L81" s="249"/>
      <c r="M81" s="249"/>
      <c r="N81" s="249"/>
      <c r="O81" s="248"/>
      <c r="P81" s="248"/>
      <c r="Q81" s="248"/>
      <c r="R81" s="187">
        <f t="shared" si="1"/>
        <v>562.09852</v>
      </c>
    </row>
    <row r="82" spans="1:18" s="23" customFormat="1" ht="21" customHeight="1">
      <c r="A82" s="20"/>
      <c r="B82" s="74">
        <v>24</v>
      </c>
      <c r="C82" s="24"/>
      <c r="D82" s="333" t="s">
        <v>436</v>
      </c>
      <c r="E82" s="187">
        <f>E83</f>
        <v>11.6</v>
      </c>
      <c r="F82" s="187">
        <f aca="true" t="shared" si="5" ref="F82:Q82">F83</f>
        <v>11.6</v>
      </c>
      <c r="G82" s="187">
        <f t="shared" si="5"/>
        <v>0</v>
      </c>
      <c r="H82" s="187">
        <f t="shared" si="5"/>
        <v>0</v>
      </c>
      <c r="I82" s="187">
        <f t="shared" si="5"/>
        <v>0</v>
      </c>
      <c r="J82" s="187">
        <f t="shared" si="5"/>
        <v>0</v>
      </c>
      <c r="K82" s="187">
        <f t="shared" si="5"/>
        <v>0</v>
      </c>
      <c r="L82" s="187">
        <f t="shared" si="5"/>
        <v>0</v>
      </c>
      <c r="M82" s="187">
        <f t="shared" si="5"/>
        <v>0</v>
      </c>
      <c r="N82" s="187">
        <f t="shared" si="5"/>
        <v>0</v>
      </c>
      <c r="O82" s="187">
        <f t="shared" si="5"/>
        <v>0</v>
      </c>
      <c r="P82" s="187">
        <f t="shared" si="5"/>
        <v>0</v>
      </c>
      <c r="Q82" s="187">
        <f t="shared" si="5"/>
        <v>0</v>
      </c>
      <c r="R82" s="187">
        <f t="shared" si="1"/>
        <v>11.6</v>
      </c>
    </row>
    <row r="83" spans="1:18" s="23" customFormat="1" ht="21" customHeight="1">
      <c r="A83" s="20"/>
      <c r="B83" s="76" t="s">
        <v>437</v>
      </c>
      <c r="C83" s="76" t="s">
        <v>438</v>
      </c>
      <c r="D83" s="334" t="s">
        <v>439</v>
      </c>
      <c r="E83" s="247">
        <v>11.6</v>
      </c>
      <c r="F83" s="247">
        <v>11.6</v>
      </c>
      <c r="G83" s="247"/>
      <c r="H83" s="248"/>
      <c r="I83" s="247"/>
      <c r="J83" s="249"/>
      <c r="K83" s="247"/>
      <c r="L83" s="249"/>
      <c r="M83" s="249"/>
      <c r="N83" s="249"/>
      <c r="O83" s="248"/>
      <c r="P83" s="248"/>
      <c r="Q83" s="248"/>
      <c r="R83" s="187">
        <f t="shared" si="1"/>
        <v>11.6</v>
      </c>
    </row>
    <row r="84" spans="1:18" s="23" customFormat="1" ht="21" customHeight="1">
      <c r="A84" s="20"/>
      <c r="B84" s="74">
        <v>75</v>
      </c>
      <c r="C84" s="71"/>
      <c r="D84" s="329" t="s">
        <v>402</v>
      </c>
      <c r="E84" s="187">
        <f>E85+E86</f>
        <v>20</v>
      </c>
      <c r="F84" s="187">
        <f aca="true" t="shared" si="6" ref="F84:Q84">F85+F86</f>
        <v>20</v>
      </c>
      <c r="G84" s="187">
        <f t="shared" si="6"/>
        <v>0</v>
      </c>
      <c r="H84" s="187">
        <f t="shared" si="6"/>
        <v>0</v>
      </c>
      <c r="I84" s="187">
        <f t="shared" si="6"/>
        <v>0</v>
      </c>
      <c r="J84" s="187">
        <f t="shared" si="6"/>
        <v>35.489</v>
      </c>
      <c r="K84" s="187">
        <f t="shared" si="6"/>
        <v>0</v>
      </c>
      <c r="L84" s="187">
        <f t="shared" si="6"/>
        <v>0</v>
      </c>
      <c r="M84" s="187">
        <f t="shared" si="6"/>
        <v>0</v>
      </c>
      <c r="N84" s="187">
        <f t="shared" si="6"/>
        <v>35.489</v>
      </c>
      <c r="O84" s="187">
        <f t="shared" si="6"/>
        <v>35.489</v>
      </c>
      <c r="P84" s="187">
        <f t="shared" si="6"/>
        <v>92.495</v>
      </c>
      <c r="Q84" s="187">
        <f t="shared" si="6"/>
        <v>0</v>
      </c>
      <c r="R84" s="187">
        <f t="shared" si="1"/>
        <v>55.489</v>
      </c>
    </row>
    <row r="85" spans="1:18" s="23" customFormat="1" ht="21" customHeight="1">
      <c r="A85" s="20"/>
      <c r="B85" s="3">
        <v>250315</v>
      </c>
      <c r="C85" s="24" t="s">
        <v>399</v>
      </c>
      <c r="D85" s="327" t="s">
        <v>92</v>
      </c>
      <c r="E85" s="247">
        <v>20</v>
      </c>
      <c r="F85" s="247">
        <v>20</v>
      </c>
      <c r="G85" s="187"/>
      <c r="H85" s="187"/>
      <c r="I85" s="187"/>
      <c r="J85" s="75"/>
      <c r="K85" s="75"/>
      <c r="L85" s="75"/>
      <c r="M85" s="75"/>
      <c r="N85" s="75"/>
      <c r="O85" s="75"/>
      <c r="P85" s="75">
        <v>92.495</v>
      </c>
      <c r="Q85" s="75"/>
      <c r="R85" s="187">
        <f t="shared" si="1"/>
        <v>20</v>
      </c>
    </row>
    <row r="86" spans="1:18" s="23" customFormat="1" ht="21" customHeight="1">
      <c r="A86" s="20"/>
      <c r="B86" s="3">
        <v>250380</v>
      </c>
      <c r="C86" s="24" t="s">
        <v>399</v>
      </c>
      <c r="D86" s="327" t="s">
        <v>400</v>
      </c>
      <c r="E86" s="247"/>
      <c r="F86" s="247"/>
      <c r="G86" s="247"/>
      <c r="H86" s="248"/>
      <c r="I86" s="247"/>
      <c r="J86" s="249">
        <v>35.489</v>
      </c>
      <c r="K86" s="247"/>
      <c r="L86" s="249"/>
      <c r="M86" s="249"/>
      <c r="N86" s="249">
        <v>35.489</v>
      </c>
      <c r="O86" s="247">
        <v>35.489</v>
      </c>
      <c r="P86" s="248"/>
      <c r="Q86" s="248"/>
      <c r="R86" s="187">
        <f t="shared" si="1"/>
        <v>35.489</v>
      </c>
    </row>
    <row r="87" spans="1:18" s="23" customFormat="1" ht="21" customHeight="1">
      <c r="A87" s="20"/>
      <c r="B87" s="3"/>
      <c r="C87" s="24"/>
      <c r="D87" s="335" t="s">
        <v>401</v>
      </c>
      <c r="E87" s="247"/>
      <c r="F87" s="247"/>
      <c r="G87" s="247"/>
      <c r="H87" s="248"/>
      <c r="I87" s="247"/>
      <c r="J87" s="249"/>
      <c r="K87" s="247"/>
      <c r="L87" s="249"/>
      <c r="M87" s="249"/>
      <c r="N87" s="249"/>
      <c r="O87" s="248"/>
      <c r="P87" s="248"/>
      <c r="Q87" s="248"/>
      <c r="R87" s="187">
        <f t="shared" si="1"/>
        <v>0</v>
      </c>
    </row>
    <row r="88" spans="1:18" s="23" customFormat="1" ht="21" customHeight="1">
      <c r="A88" s="20"/>
      <c r="B88" s="3"/>
      <c r="C88" s="24"/>
      <c r="D88" s="327" t="s">
        <v>398</v>
      </c>
      <c r="E88" s="247"/>
      <c r="F88" s="247"/>
      <c r="G88" s="247"/>
      <c r="H88" s="248"/>
      <c r="I88" s="247"/>
      <c r="J88" s="249">
        <v>35.489</v>
      </c>
      <c r="K88" s="247"/>
      <c r="L88" s="249"/>
      <c r="M88" s="249"/>
      <c r="N88" s="249">
        <v>35.489</v>
      </c>
      <c r="O88" s="247">
        <v>35.489</v>
      </c>
      <c r="P88" s="248"/>
      <c r="Q88" s="248"/>
      <c r="R88" s="187">
        <f t="shared" si="1"/>
        <v>35.489</v>
      </c>
    </row>
    <row r="89" spans="1:18" ht="18.75">
      <c r="A89" s="11"/>
      <c r="B89" s="3"/>
      <c r="C89" s="24"/>
      <c r="D89" s="336" t="s">
        <v>305</v>
      </c>
      <c r="E89" s="344">
        <f aca="true" t="shared" si="7" ref="E89:Q89">E21+E30+E37+E82+E84</f>
        <v>1971.99946</v>
      </c>
      <c r="F89" s="344">
        <f t="shared" si="7"/>
        <v>1971.99946</v>
      </c>
      <c r="G89" s="344">
        <f t="shared" si="7"/>
        <v>381.53000000000003</v>
      </c>
      <c r="H89" s="344">
        <f t="shared" si="7"/>
        <v>-222.26</v>
      </c>
      <c r="I89" s="344">
        <f t="shared" si="7"/>
        <v>0</v>
      </c>
      <c r="J89" s="344">
        <f t="shared" si="7"/>
        <v>361.38899999999995</v>
      </c>
      <c r="K89" s="344">
        <f t="shared" si="7"/>
        <v>0</v>
      </c>
      <c r="L89" s="344">
        <f t="shared" si="7"/>
        <v>0</v>
      </c>
      <c r="M89" s="344">
        <f t="shared" si="7"/>
        <v>0</v>
      </c>
      <c r="N89" s="344">
        <f t="shared" si="7"/>
        <v>361.38899999999995</v>
      </c>
      <c r="O89" s="344">
        <f t="shared" si="7"/>
        <v>361.38899999999995</v>
      </c>
      <c r="P89" s="344">
        <f t="shared" si="7"/>
        <v>92.495</v>
      </c>
      <c r="Q89" s="344">
        <f t="shared" si="7"/>
        <v>325.9</v>
      </c>
      <c r="R89" s="345">
        <f t="shared" si="1"/>
        <v>2333.38846</v>
      </c>
    </row>
    <row r="90" spans="2:18" ht="15.75">
      <c r="B90" s="26"/>
      <c r="C90" s="27"/>
      <c r="D90" s="26"/>
      <c r="E90" s="25"/>
      <c r="F90" s="28"/>
      <c r="G90" s="28"/>
      <c r="H90" s="28"/>
      <c r="I90" s="28"/>
      <c r="J90" s="28"/>
      <c r="K90" s="28"/>
      <c r="L90" s="28"/>
      <c r="M90" s="28"/>
      <c r="N90" s="28"/>
      <c r="O90" s="28"/>
      <c r="P90" s="28"/>
      <c r="Q90" s="28"/>
      <c r="R90" s="25"/>
    </row>
    <row r="91" spans="2:15" ht="15.75">
      <c r="B91" s="26"/>
      <c r="C91" s="27"/>
      <c r="D91" s="2"/>
      <c r="E91" s="66"/>
      <c r="F91" s="66"/>
      <c r="O91" s="2"/>
    </row>
    <row r="92" spans="2:5" ht="15.75">
      <c r="B92" s="29"/>
      <c r="C92" s="30"/>
      <c r="D92" s="29"/>
      <c r="E92" s="2"/>
    </row>
    <row r="93" spans="2:5" ht="15.75">
      <c r="B93" s="29"/>
      <c r="C93" s="30"/>
      <c r="D93" s="29"/>
      <c r="E93" s="2"/>
    </row>
    <row r="94" spans="2:4" ht="15.75">
      <c r="B94" s="29"/>
      <c r="C94" s="30"/>
      <c r="D94" s="29"/>
    </row>
    <row r="95" spans="2:4" ht="15.75">
      <c r="B95" s="29"/>
      <c r="C95" s="30"/>
      <c r="D95" s="29"/>
    </row>
    <row r="96" spans="2:4" ht="15.75">
      <c r="B96" s="29"/>
      <c r="C96" s="30"/>
      <c r="D96" s="29"/>
    </row>
    <row r="97" spans="2:4" ht="15.75">
      <c r="B97" s="29"/>
      <c r="C97" s="30"/>
      <c r="D97" s="29"/>
    </row>
    <row r="98" spans="2:4" ht="15.75">
      <c r="B98" s="29"/>
      <c r="C98" s="30"/>
      <c r="D98" s="29"/>
    </row>
    <row r="99" spans="2:3" ht="15.75">
      <c r="B99" s="29"/>
      <c r="C99" s="30"/>
    </row>
    <row r="100" spans="2:3" ht="15.75">
      <c r="B100" s="29"/>
      <c r="C100" s="30"/>
    </row>
  </sheetData>
  <mergeCells count="26">
    <mergeCell ref="B13:B17"/>
    <mergeCell ref="C13:C16"/>
    <mergeCell ref="E13:I13"/>
    <mergeCell ref="G15:G17"/>
    <mergeCell ref="H15:H17"/>
    <mergeCell ref="D13:D17"/>
    <mergeCell ref="J3:S3"/>
    <mergeCell ref="J4:S4"/>
    <mergeCell ref="J5:S5"/>
    <mergeCell ref="R13:R17"/>
    <mergeCell ref="J14:J17"/>
    <mergeCell ref="K14:K17"/>
    <mergeCell ref="L14:M14"/>
    <mergeCell ref="N14:N17"/>
    <mergeCell ref="Q14:Q15"/>
    <mergeCell ref="M15:M17"/>
    <mergeCell ref="A8:R8"/>
    <mergeCell ref="L15:L17"/>
    <mergeCell ref="E14:E17"/>
    <mergeCell ref="F14:F17"/>
    <mergeCell ref="G14:H14"/>
    <mergeCell ref="I14:I17"/>
    <mergeCell ref="J13:P13"/>
    <mergeCell ref="O14:P14"/>
    <mergeCell ref="O15:O16"/>
    <mergeCell ref="A13:A16"/>
  </mergeCells>
  <printOptions/>
  <pageMargins left="0.5" right="0.17" top="0.08" bottom="0.09" header="0.08" footer="0.08"/>
  <pageSetup fitToHeight="2" horizontalDpi="600" verticalDpi="600" orientation="landscape" paperSize="9" scale="35" r:id="rId1"/>
</worksheet>
</file>

<file path=xl/worksheets/sheet3.xml><?xml version="1.0" encoding="utf-8"?>
<worksheet xmlns="http://schemas.openxmlformats.org/spreadsheetml/2006/main" xmlns:r="http://schemas.openxmlformats.org/officeDocument/2006/relationships">
  <dimension ref="A1:BP72"/>
  <sheetViews>
    <sheetView tabSelected="1" workbookViewId="0" topLeftCell="BE27">
      <selection activeCell="BK39" sqref="BK39"/>
    </sheetView>
  </sheetViews>
  <sheetFormatPr defaultColWidth="9.16015625" defaultRowHeight="12.75"/>
  <cols>
    <col min="1" max="1" width="0.328125" style="78" hidden="1" customWidth="1"/>
    <col min="2" max="2" width="4.33203125" style="78" hidden="1" customWidth="1"/>
    <col min="3" max="3" width="0.65625" style="78" hidden="1" customWidth="1"/>
    <col min="4" max="4" width="24.5" style="78" customWidth="1"/>
    <col min="5" max="5" width="14.16015625" style="78" hidden="1" customWidth="1"/>
    <col min="6" max="6" width="14.16015625" style="78" customWidth="1"/>
    <col min="7" max="7" width="13.83203125" style="78" customWidth="1"/>
    <col min="8" max="8" width="15" style="78" customWidth="1"/>
    <col min="9" max="9" width="16.33203125" style="78" customWidth="1"/>
    <col min="10" max="10" width="16" style="78" customWidth="1"/>
    <col min="11" max="11" width="23.33203125" style="78" hidden="1" customWidth="1"/>
    <col min="12" max="12" width="18.66015625" style="78" hidden="1" customWidth="1"/>
    <col min="13" max="13" width="18.33203125" style="78" hidden="1" customWidth="1"/>
    <col min="14" max="15" width="15.66015625" style="78" customWidth="1"/>
    <col min="16" max="16" width="14.83203125" style="78" customWidth="1"/>
    <col min="17" max="17" width="16" style="78" customWidth="1"/>
    <col min="18" max="18" width="15.16015625" style="78" customWidth="1"/>
    <col min="19" max="24" width="18.16015625" style="78" customWidth="1"/>
    <col min="25" max="25" width="19.16015625" style="78" customWidth="1"/>
    <col min="26" max="26" width="16" style="78" customWidth="1"/>
    <col min="27" max="27" width="11.83203125" style="78" customWidth="1"/>
    <col min="28" max="28" width="16.66015625" style="78" customWidth="1"/>
    <col min="29" max="29" width="15.16015625" style="78" customWidth="1"/>
    <col min="30" max="30" width="20.66015625" style="78" customWidth="1"/>
    <col min="31" max="31" width="11.5" style="78" hidden="1" customWidth="1"/>
    <col min="32" max="32" width="15.66015625" style="78" customWidth="1"/>
    <col min="33" max="33" width="16" style="78" customWidth="1"/>
    <col min="34" max="34" width="16.5" style="78" hidden="1" customWidth="1"/>
    <col min="35" max="35" width="12.5" style="78" customWidth="1"/>
    <col min="36" max="36" width="14.16015625" style="78" customWidth="1"/>
    <col min="37" max="37" width="15.16015625" style="78" customWidth="1"/>
    <col min="38" max="38" width="18.83203125" style="78" customWidth="1"/>
    <col min="39" max="40" width="15" style="78" customWidth="1"/>
    <col min="41" max="41" width="13.66015625" style="78" customWidth="1"/>
    <col min="42" max="44" width="18.83203125" style="78" customWidth="1"/>
    <col min="45" max="45" width="16.83203125" style="78" customWidth="1"/>
    <col min="46" max="46" width="20.16015625" style="78" customWidth="1"/>
    <col min="47" max="47" width="18.5" style="78" customWidth="1"/>
    <col min="48" max="48" width="15.83203125" style="78" customWidth="1"/>
    <col min="49" max="49" width="29.83203125" style="78" hidden="1" customWidth="1"/>
    <col min="50" max="50" width="19.5" style="78" customWidth="1"/>
    <col min="51" max="51" width="16.83203125" style="78" hidden="1" customWidth="1"/>
    <col min="52" max="52" width="17.33203125" style="78" hidden="1" customWidth="1"/>
    <col min="53" max="53" width="18.83203125" style="78" customWidth="1"/>
    <col min="54" max="54" width="18.33203125" style="78" customWidth="1"/>
    <col min="55" max="55" width="16.83203125" style="78" customWidth="1"/>
    <col min="56" max="56" width="16.83203125" style="78" hidden="1" customWidth="1"/>
    <col min="57" max="57" width="20.83203125" style="78" customWidth="1"/>
    <col min="58" max="58" width="17.16015625" style="78" customWidth="1"/>
    <col min="59" max="59" width="15" style="78" customWidth="1"/>
    <col min="60" max="60" width="14.83203125" style="78" customWidth="1"/>
    <col min="61" max="61" width="16.5" style="78" customWidth="1"/>
    <col min="62" max="62" width="13.66015625" style="78" customWidth="1"/>
    <col min="63" max="63" width="20.33203125" style="78" customWidth="1"/>
    <col min="64" max="64" width="14.16015625" style="78" customWidth="1"/>
    <col min="65" max="65" width="12.83203125" style="78" customWidth="1"/>
    <col min="66" max="66" width="14.33203125" style="78" customWidth="1"/>
    <col min="67" max="67" width="14.16015625" style="78" customWidth="1"/>
    <col min="68" max="68" width="19.33203125" style="78" customWidth="1"/>
    <col min="69" max="16384" width="9.16015625" style="78" customWidth="1"/>
  </cols>
  <sheetData>
    <row r="1" spans="4:59" ht="72" customHeight="1">
      <c r="D1" s="79"/>
      <c r="J1" s="352"/>
      <c r="K1" s="352"/>
      <c r="L1" s="352"/>
      <c r="M1" s="352"/>
      <c r="N1" s="80"/>
      <c r="O1" s="80"/>
      <c r="AC1" s="354" t="s">
        <v>343</v>
      </c>
      <c r="AD1" s="354"/>
      <c r="AE1" s="354"/>
      <c r="AF1" s="354"/>
      <c r="AV1" s="352"/>
      <c r="AW1" s="352"/>
      <c r="AX1" s="352"/>
      <c r="AY1" s="352"/>
      <c r="AZ1" s="352"/>
      <c r="BA1" s="352"/>
      <c r="BB1" s="352"/>
      <c r="BC1" s="352"/>
      <c r="BD1" s="352"/>
      <c r="BE1" s="352"/>
      <c r="BF1" s="352"/>
      <c r="BG1" s="352"/>
    </row>
    <row r="2" spans="10:59" ht="14.25" customHeight="1" hidden="1">
      <c r="J2" s="352"/>
      <c r="K2" s="352"/>
      <c r="L2" s="352"/>
      <c r="M2" s="352"/>
      <c r="N2" s="80"/>
      <c r="O2" s="80"/>
      <c r="AV2" s="352"/>
      <c r="AW2" s="352"/>
      <c r="AX2" s="352"/>
      <c r="AY2" s="352"/>
      <c r="AZ2" s="352"/>
      <c r="BA2" s="352"/>
      <c r="BB2" s="352"/>
      <c r="BC2" s="352"/>
      <c r="BD2" s="352"/>
      <c r="BE2" s="352"/>
      <c r="BF2" s="352"/>
      <c r="BG2" s="352"/>
    </row>
    <row r="3" spans="10:59" ht="15" customHeight="1" hidden="1">
      <c r="J3" s="352"/>
      <c r="K3" s="352"/>
      <c r="L3" s="352"/>
      <c r="M3" s="352"/>
      <c r="N3" s="80"/>
      <c r="O3" s="80"/>
      <c r="AV3" s="352"/>
      <c r="AW3" s="352"/>
      <c r="AX3" s="352"/>
      <c r="AY3" s="352"/>
      <c r="AZ3" s="352"/>
      <c r="BA3" s="352"/>
      <c r="BB3" s="352"/>
      <c r="BC3" s="352"/>
      <c r="BD3" s="352"/>
      <c r="BE3" s="352"/>
      <c r="BF3" s="352"/>
      <c r="BG3" s="352"/>
    </row>
    <row r="4" spans="4:59" ht="24" customHeight="1" hidden="1">
      <c r="D4" s="81" t="s">
        <v>440</v>
      </c>
      <c r="E4" s="82"/>
      <c r="F4" s="82"/>
      <c r="G4" s="82"/>
      <c r="H4" s="82"/>
      <c r="I4" s="82"/>
      <c r="J4" s="80"/>
      <c r="K4" s="83"/>
      <c r="L4" s="83"/>
      <c r="M4" s="83"/>
      <c r="N4" s="83"/>
      <c r="O4" s="83"/>
      <c r="P4" s="83"/>
      <c r="Q4" s="83"/>
      <c r="R4" s="83"/>
      <c r="S4" s="83"/>
      <c r="T4" s="83"/>
      <c r="U4" s="83"/>
      <c r="V4" s="83"/>
      <c r="W4" s="83"/>
      <c r="X4" s="83"/>
      <c r="Y4" s="83"/>
      <c r="Z4" s="83"/>
      <c r="AA4" s="83"/>
      <c r="AB4" s="83"/>
      <c r="AC4" s="83"/>
      <c r="AD4" s="83"/>
      <c r="AV4" s="352"/>
      <c r="AW4" s="352"/>
      <c r="AX4" s="352"/>
      <c r="AY4" s="352"/>
      <c r="AZ4" s="352"/>
      <c r="BA4" s="352"/>
      <c r="BB4" s="352"/>
      <c r="BC4" s="352"/>
      <c r="BD4" s="352"/>
      <c r="BE4" s="352"/>
      <c r="BF4" s="352"/>
      <c r="BG4" s="352"/>
    </row>
    <row r="5" spans="4:9" ht="0.75" customHeight="1">
      <c r="D5" s="82"/>
      <c r="E5" s="82"/>
      <c r="F5" s="82"/>
      <c r="G5" s="82"/>
      <c r="H5" s="82"/>
      <c r="I5" s="82"/>
    </row>
    <row r="6" spans="1:63" ht="53.25" customHeight="1">
      <c r="A6" s="84"/>
      <c r="B6" s="84"/>
      <c r="C6" s="84"/>
      <c r="D6" s="353" t="s">
        <v>337</v>
      </c>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row>
    <row r="7" spans="1:60" ht="3" customHeight="1">
      <c r="A7" s="84"/>
      <c r="B7" s="84"/>
      <c r="C7" s="84"/>
      <c r="J7" s="85"/>
      <c r="AW7" s="86"/>
      <c r="AX7" s="86"/>
      <c r="AY7" s="86"/>
      <c r="AZ7" s="86"/>
      <c r="BA7" s="86"/>
      <c r="BB7" s="86"/>
      <c r="BC7" s="86"/>
      <c r="BD7" s="86"/>
      <c r="BE7" s="86"/>
      <c r="BF7" s="87"/>
      <c r="BG7" s="87"/>
      <c r="BH7" s="87"/>
    </row>
    <row r="8" spans="1:68" s="92" customFormat="1" ht="57.75" customHeight="1">
      <c r="A8" s="88" t="s">
        <v>441</v>
      </c>
      <c r="B8" s="89" t="s">
        <v>442</v>
      </c>
      <c r="C8" s="90">
        <v>0</v>
      </c>
      <c r="D8" s="355" t="s">
        <v>443</v>
      </c>
      <c r="E8" s="381"/>
      <c r="F8" s="381" t="s">
        <v>444</v>
      </c>
      <c r="G8" s="381" t="s">
        <v>445</v>
      </c>
      <c r="H8" s="384" t="s">
        <v>446</v>
      </c>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t="s">
        <v>447</v>
      </c>
      <c r="AS8" s="385" t="s">
        <v>448</v>
      </c>
      <c r="AT8" s="386"/>
      <c r="AU8" s="386"/>
      <c r="AV8" s="386"/>
      <c r="AW8" s="386"/>
      <c r="AX8" s="386"/>
      <c r="AY8" s="386"/>
      <c r="AZ8" s="386"/>
      <c r="BA8" s="386"/>
      <c r="BB8" s="386"/>
      <c r="BC8" s="386"/>
      <c r="BD8" s="91"/>
      <c r="BE8" s="387" t="s">
        <v>449</v>
      </c>
      <c r="BF8" s="402" t="s">
        <v>450</v>
      </c>
      <c r="BG8" s="404" t="s">
        <v>451</v>
      </c>
      <c r="BH8" s="405"/>
      <c r="BI8" s="405"/>
      <c r="BJ8" s="406"/>
      <c r="BK8" s="397" t="s">
        <v>452</v>
      </c>
      <c r="BL8" s="397"/>
      <c r="BM8" s="397"/>
      <c r="BN8" s="397"/>
      <c r="BO8" s="397"/>
      <c r="BP8" s="397"/>
    </row>
    <row r="9" spans="1:68" s="92" customFormat="1" ht="78.75" customHeight="1">
      <c r="A9" s="88" t="s">
        <v>453</v>
      </c>
      <c r="B9" s="89" t="s">
        <v>442</v>
      </c>
      <c r="C9" s="90">
        <v>0</v>
      </c>
      <c r="D9" s="355"/>
      <c r="E9" s="382"/>
      <c r="F9" s="382"/>
      <c r="G9" s="382"/>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5"/>
      <c r="AT9" s="386"/>
      <c r="AU9" s="386"/>
      <c r="AV9" s="386"/>
      <c r="AW9" s="386"/>
      <c r="AX9" s="386"/>
      <c r="AY9" s="386"/>
      <c r="AZ9" s="386"/>
      <c r="BA9" s="386"/>
      <c r="BB9" s="386"/>
      <c r="BC9" s="386"/>
      <c r="BD9" s="93"/>
      <c r="BE9" s="388"/>
      <c r="BF9" s="403"/>
      <c r="BG9" s="407"/>
      <c r="BH9" s="408"/>
      <c r="BI9" s="408"/>
      <c r="BJ9" s="409"/>
      <c r="BK9" s="398" t="s">
        <v>454</v>
      </c>
      <c r="BL9" s="399" t="s">
        <v>455</v>
      </c>
      <c r="BM9" s="400" t="s">
        <v>456</v>
      </c>
      <c r="BN9" s="400" t="s">
        <v>457</v>
      </c>
      <c r="BO9" s="400"/>
      <c r="BP9" s="400" t="s">
        <v>458</v>
      </c>
    </row>
    <row r="10" spans="1:68" s="92" customFormat="1" ht="32.25" customHeight="1">
      <c r="A10" s="88"/>
      <c r="B10" s="89"/>
      <c r="C10" s="90"/>
      <c r="D10" s="380"/>
      <c r="E10" s="382"/>
      <c r="F10" s="382"/>
      <c r="G10" s="382"/>
      <c r="H10" s="384" t="s">
        <v>459</v>
      </c>
      <c r="I10" s="384"/>
      <c r="J10" s="384"/>
      <c r="K10" s="384"/>
      <c r="L10" s="384"/>
      <c r="M10" s="384"/>
      <c r="N10" s="384"/>
      <c r="O10" s="384"/>
      <c r="P10" s="384"/>
      <c r="Q10" s="384"/>
      <c r="R10" s="384"/>
      <c r="S10" s="384"/>
      <c r="T10" s="384"/>
      <c r="U10" s="384"/>
      <c r="V10" s="384"/>
      <c r="W10" s="384"/>
      <c r="X10" s="384"/>
      <c r="Y10" s="384" t="s">
        <v>460</v>
      </c>
      <c r="Z10" s="384"/>
      <c r="AA10" s="384"/>
      <c r="AB10" s="384"/>
      <c r="AC10" s="384"/>
      <c r="AD10" s="384"/>
      <c r="AE10" s="384"/>
      <c r="AF10" s="384"/>
      <c r="AG10" s="384"/>
      <c r="AH10" s="384"/>
      <c r="AI10" s="384"/>
      <c r="AJ10" s="384"/>
      <c r="AK10" s="384"/>
      <c r="AL10" s="390" t="s">
        <v>461</v>
      </c>
      <c r="AM10" s="390"/>
      <c r="AN10" s="390"/>
      <c r="AO10" s="390"/>
      <c r="AP10" s="390"/>
      <c r="AQ10" s="390"/>
      <c r="AR10" s="384"/>
      <c r="AS10" s="391" t="s">
        <v>459</v>
      </c>
      <c r="AT10" s="391"/>
      <c r="AU10" s="391"/>
      <c r="AV10" s="391"/>
      <c r="AW10" s="391"/>
      <c r="AX10" s="391"/>
      <c r="AY10" s="391"/>
      <c r="AZ10" s="392"/>
      <c r="BA10" s="393" t="s">
        <v>462</v>
      </c>
      <c r="BB10" s="396" t="s">
        <v>460</v>
      </c>
      <c r="BC10" s="392"/>
      <c r="BD10" s="400"/>
      <c r="BE10" s="388"/>
      <c r="BF10" s="400" t="s">
        <v>456</v>
      </c>
      <c r="BG10" s="399" t="s">
        <v>462</v>
      </c>
      <c r="BH10" s="401" t="s">
        <v>463</v>
      </c>
      <c r="BI10" s="410" t="s">
        <v>464</v>
      </c>
      <c r="BJ10" s="413" t="s">
        <v>465</v>
      </c>
      <c r="BK10" s="398"/>
      <c r="BL10" s="399"/>
      <c r="BM10" s="400"/>
      <c r="BN10" s="400"/>
      <c r="BO10" s="400"/>
      <c r="BP10" s="400"/>
    </row>
    <row r="11" spans="1:68" s="92" customFormat="1" ht="72" customHeight="1">
      <c r="A11" s="88"/>
      <c r="B11" s="89"/>
      <c r="C11" s="90"/>
      <c r="D11" s="380"/>
      <c r="E11" s="382"/>
      <c r="F11" s="382"/>
      <c r="G11" s="382"/>
      <c r="H11" s="426" t="s">
        <v>466</v>
      </c>
      <c r="I11" s="426"/>
      <c r="J11" s="426"/>
      <c r="K11" s="426"/>
      <c r="L11" s="426"/>
      <c r="M11" s="426"/>
      <c r="N11" s="426"/>
      <c r="O11" s="426"/>
      <c r="P11" s="426"/>
      <c r="Q11" s="426"/>
      <c r="R11" s="426"/>
      <c r="S11" s="426"/>
      <c r="T11" s="418" t="s">
        <v>467</v>
      </c>
      <c r="U11" s="418"/>
      <c r="V11" s="418"/>
      <c r="W11" s="418"/>
      <c r="X11" s="418"/>
      <c r="Y11" s="419" t="s">
        <v>468</v>
      </c>
      <c r="Z11" s="417" t="s">
        <v>5</v>
      </c>
      <c r="AA11" s="435" t="s">
        <v>6</v>
      </c>
      <c r="AB11" s="435"/>
      <c r="AC11" s="435"/>
      <c r="AD11" s="435"/>
      <c r="AE11" s="435"/>
      <c r="AF11" s="416" t="s">
        <v>7</v>
      </c>
      <c r="AG11" s="416" t="s">
        <v>8</v>
      </c>
      <c r="AH11" s="417"/>
      <c r="AI11" s="424" t="s">
        <v>9</v>
      </c>
      <c r="AJ11" s="424"/>
      <c r="AK11" s="424"/>
      <c r="AL11" s="425" t="s">
        <v>10</v>
      </c>
      <c r="AM11" s="417" t="s">
        <v>11</v>
      </c>
      <c r="AN11" s="417"/>
      <c r="AO11" s="417"/>
      <c r="AP11" s="417" t="s">
        <v>5</v>
      </c>
      <c r="AQ11" s="417"/>
      <c r="AR11" s="384"/>
      <c r="AS11" s="431" t="s">
        <v>12</v>
      </c>
      <c r="AT11" s="434" t="s">
        <v>13</v>
      </c>
      <c r="AU11" s="434" t="s">
        <v>464</v>
      </c>
      <c r="AV11" s="412" t="s">
        <v>14</v>
      </c>
      <c r="AW11" s="429"/>
      <c r="AX11" s="429" t="s">
        <v>15</v>
      </c>
      <c r="AY11" s="428"/>
      <c r="AZ11" s="97"/>
      <c r="BA11" s="394"/>
      <c r="BB11" s="98" t="s">
        <v>9</v>
      </c>
      <c r="BC11" s="420" t="s">
        <v>6</v>
      </c>
      <c r="BD11" s="400"/>
      <c r="BE11" s="388"/>
      <c r="BF11" s="400"/>
      <c r="BG11" s="399"/>
      <c r="BH11" s="401"/>
      <c r="BI11" s="411"/>
      <c r="BJ11" s="414"/>
      <c r="BK11" s="398"/>
      <c r="BL11" s="399"/>
      <c r="BM11" s="400"/>
      <c r="BN11" s="400"/>
      <c r="BO11" s="400"/>
      <c r="BP11" s="400"/>
    </row>
    <row r="12" spans="1:68" s="92" customFormat="1" ht="48.75" customHeight="1">
      <c r="A12" s="88"/>
      <c r="B12" s="89"/>
      <c r="C12" s="90"/>
      <c r="D12" s="380"/>
      <c r="E12" s="382"/>
      <c r="F12" s="382"/>
      <c r="G12" s="382"/>
      <c r="H12" s="419" t="s">
        <v>16</v>
      </c>
      <c r="I12" s="393" t="s">
        <v>17</v>
      </c>
      <c r="J12" s="416" t="s">
        <v>69</v>
      </c>
      <c r="K12" s="95"/>
      <c r="L12" s="95"/>
      <c r="M12" s="95"/>
      <c r="N12" s="416" t="s">
        <v>18</v>
      </c>
      <c r="O12" s="416" t="s">
        <v>19</v>
      </c>
      <c r="P12" s="416" t="s">
        <v>20</v>
      </c>
      <c r="Q12" s="416" t="s">
        <v>21</v>
      </c>
      <c r="R12" s="416" t="s">
        <v>22</v>
      </c>
      <c r="S12" s="416" t="s">
        <v>23</v>
      </c>
      <c r="T12" s="427" t="s">
        <v>24</v>
      </c>
      <c r="U12" s="427" t="s">
        <v>17</v>
      </c>
      <c r="V12" s="427" t="s">
        <v>19</v>
      </c>
      <c r="W12" s="427" t="s">
        <v>25</v>
      </c>
      <c r="X12" s="427" t="s">
        <v>26</v>
      </c>
      <c r="Y12" s="419"/>
      <c r="Z12" s="417"/>
      <c r="AA12" s="435"/>
      <c r="AB12" s="435"/>
      <c r="AC12" s="435"/>
      <c r="AD12" s="435"/>
      <c r="AE12" s="435"/>
      <c r="AF12" s="416"/>
      <c r="AG12" s="416"/>
      <c r="AH12" s="417"/>
      <c r="AI12" s="417" t="s">
        <v>27</v>
      </c>
      <c r="AJ12" s="417"/>
      <c r="AK12" s="417"/>
      <c r="AL12" s="425"/>
      <c r="AM12" s="399" t="s">
        <v>28</v>
      </c>
      <c r="AN12" s="399" t="s">
        <v>19</v>
      </c>
      <c r="AO12" s="399" t="s">
        <v>25</v>
      </c>
      <c r="AP12" s="417"/>
      <c r="AQ12" s="417"/>
      <c r="AR12" s="384"/>
      <c r="AS12" s="432"/>
      <c r="AT12" s="428"/>
      <c r="AU12" s="428"/>
      <c r="AV12" s="417"/>
      <c r="AW12" s="430"/>
      <c r="AX12" s="430"/>
      <c r="AY12" s="428"/>
      <c r="AZ12" s="400"/>
      <c r="BA12" s="394"/>
      <c r="BB12" s="422" t="s">
        <v>29</v>
      </c>
      <c r="BC12" s="421"/>
      <c r="BD12" s="400"/>
      <c r="BE12" s="388"/>
      <c r="BF12" s="400"/>
      <c r="BG12" s="399"/>
      <c r="BH12" s="401"/>
      <c r="BI12" s="411"/>
      <c r="BJ12" s="414"/>
      <c r="BK12" s="398"/>
      <c r="BL12" s="399"/>
      <c r="BM12" s="400"/>
      <c r="BN12" s="400"/>
      <c r="BO12" s="400"/>
      <c r="BP12" s="400"/>
    </row>
    <row r="13" spans="1:68" s="92" customFormat="1" ht="289.5" customHeight="1">
      <c r="A13" s="88" t="s">
        <v>30</v>
      </c>
      <c r="B13" s="89" t="s">
        <v>442</v>
      </c>
      <c r="C13" s="90">
        <v>0</v>
      </c>
      <c r="D13" s="380"/>
      <c r="E13" s="383"/>
      <c r="F13" s="383"/>
      <c r="G13" s="383"/>
      <c r="H13" s="419"/>
      <c r="I13" s="395"/>
      <c r="J13" s="416"/>
      <c r="K13" s="99"/>
      <c r="L13" s="99"/>
      <c r="M13" s="99"/>
      <c r="N13" s="416"/>
      <c r="O13" s="416"/>
      <c r="P13" s="416"/>
      <c r="Q13" s="416"/>
      <c r="R13" s="416"/>
      <c r="S13" s="416"/>
      <c r="T13" s="427"/>
      <c r="U13" s="427"/>
      <c r="V13" s="427"/>
      <c r="W13" s="427"/>
      <c r="X13" s="427"/>
      <c r="Y13" s="419"/>
      <c r="Z13" s="417"/>
      <c r="AA13" s="96" t="s">
        <v>31</v>
      </c>
      <c r="AB13" s="96" t="s">
        <v>32</v>
      </c>
      <c r="AC13" s="96" t="s">
        <v>21</v>
      </c>
      <c r="AD13" s="96" t="s">
        <v>19</v>
      </c>
      <c r="AE13" s="96"/>
      <c r="AF13" s="416"/>
      <c r="AG13" s="416"/>
      <c r="AH13" s="417"/>
      <c r="AI13" s="94" t="s">
        <v>24</v>
      </c>
      <c r="AJ13" s="96" t="s">
        <v>19</v>
      </c>
      <c r="AK13" s="96" t="s">
        <v>33</v>
      </c>
      <c r="AL13" s="425"/>
      <c r="AM13" s="399"/>
      <c r="AN13" s="399"/>
      <c r="AO13" s="399"/>
      <c r="AP13" s="96" t="s">
        <v>19</v>
      </c>
      <c r="AQ13" s="96" t="s">
        <v>34</v>
      </c>
      <c r="AR13" s="384"/>
      <c r="AS13" s="433"/>
      <c r="AT13" s="429"/>
      <c r="AU13" s="429"/>
      <c r="AV13" s="417"/>
      <c r="AW13" s="430"/>
      <c r="AX13" s="430"/>
      <c r="AY13" s="429"/>
      <c r="AZ13" s="400"/>
      <c r="BA13" s="395"/>
      <c r="BB13" s="423"/>
      <c r="BC13" s="96" t="s">
        <v>35</v>
      </c>
      <c r="BD13" s="400"/>
      <c r="BE13" s="389"/>
      <c r="BF13" s="400"/>
      <c r="BG13" s="399"/>
      <c r="BH13" s="401"/>
      <c r="BI13" s="412"/>
      <c r="BJ13" s="415"/>
      <c r="BK13" s="398"/>
      <c r="BL13" s="399"/>
      <c r="BM13" s="400"/>
      <c r="BN13" s="100" t="s">
        <v>36</v>
      </c>
      <c r="BO13" s="100" t="s">
        <v>37</v>
      </c>
      <c r="BP13" s="100" t="s">
        <v>38</v>
      </c>
    </row>
    <row r="14" spans="1:68" s="92" customFormat="1" ht="48.75" customHeight="1">
      <c r="A14" s="88"/>
      <c r="B14" s="89"/>
      <c r="C14" s="90"/>
      <c r="D14" s="101" t="s">
        <v>39</v>
      </c>
      <c r="E14" s="102"/>
      <c r="F14" s="102">
        <v>0</v>
      </c>
      <c r="G14" s="102">
        <v>0</v>
      </c>
      <c r="H14" s="103">
        <f>I14+J14+N14+O14+P14+Q14+R14+S14+T14+U14+V14+W14+X14</f>
        <v>130</v>
      </c>
      <c r="I14" s="102">
        <v>0</v>
      </c>
      <c r="J14" s="102">
        <v>50</v>
      </c>
      <c r="K14" s="102" t="e">
        <f>#REF!+#REF!+#REF!+#REF!+#REF!+#REF!+#REF!</f>
        <v>#REF!</v>
      </c>
      <c r="L14" s="102" t="e">
        <f>#REF!+#REF!+#REF!+#REF!+#REF!+#REF!+#REF!</f>
        <v>#REF!</v>
      </c>
      <c r="M14" s="102" t="e">
        <f>#REF!+#REF!+#REF!+#REF!+#REF!+#REF!+#REF!</f>
        <v>#REF!</v>
      </c>
      <c r="N14" s="102">
        <v>20</v>
      </c>
      <c r="O14" s="102">
        <v>0</v>
      </c>
      <c r="P14" s="102">
        <v>0</v>
      </c>
      <c r="Q14" s="102">
        <v>0</v>
      </c>
      <c r="R14" s="102">
        <v>0</v>
      </c>
      <c r="S14" s="102">
        <v>0</v>
      </c>
      <c r="T14" s="104">
        <v>0</v>
      </c>
      <c r="U14" s="104">
        <v>0</v>
      </c>
      <c r="V14" s="104">
        <v>0</v>
      </c>
      <c r="W14" s="104">
        <v>0</v>
      </c>
      <c r="X14" s="104">
        <v>60</v>
      </c>
      <c r="Y14" s="105">
        <f>Z14+AA14+AB14+AC14+AD14+AF14+AG14+AH14+AI14+AJ14+AK14</f>
        <v>30</v>
      </c>
      <c r="Z14" s="102">
        <v>0</v>
      </c>
      <c r="AA14" s="102">
        <v>0</v>
      </c>
      <c r="AB14" s="102">
        <v>0</v>
      </c>
      <c r="AC14" s="102">
        <v>0</v>
      </c>
      <c r="AD14" s="102">
        <v>0</v>
      </c>
      <c r="AE14" s="102" t="e">
        <f>#REF!+#REF!+#REF!+#REF!+#REF!+#REF!+#REF!</f>
        <v>#REF!</v>
      </c>
      <c r="AF14" s="102">
        <v>0</v>
      </c>
      <c r="AG14" s="102">
        <v>0</v>
      </c>
      <c r="AH14" s="102">
        <v>0</v>
      </c>
      <c r="AI14" s="102">
        <v>5</v>
      </c>
      <c r="AJ14" s="102">
        <v>15</v>
      </c>
      <c r="AK14" s="106">
        <v>10</v>
      </c>
      <c r="AL14" s="107">
        <f>AM14+AN14+AO14+AP14+AQ14</f>
        <v>2.5</v>
      </c>
      <c r="AM14" s="102">
        <v>0</v>
      </c>
      <c r="AN14" s="102">
        <v>0</v>
      </c>
      <c r="AO14" s="102">
        <v>2.5</v>
      </c>
      <c r="AP14" s="102">
        <v>0</v>
      </c>
      <c r="AQ14" s="102">
        <v>0</v>
      </c>
      <c r="AR14" s="103">
        <f>H14+Y14+AL14</f>
        <v>162.5</v>
      </c>
      <c r="AS14" s="102">
        <v>0</v>
      </c>
      <c r="AT14" s="102">
        <v>0</v>
      </c>
      <c r="AU14" s="102">
        <v>0</v>
      </c>
      <c r="AV14" s="102">
        <v>0</v>
      </c>
      <c r="AW14" s="102" t="e">
        <f>#REF!+#REF!+#REF!+#REF!+#REF!+#REF!+#REF!</f>
        <v>#REF!</v>
      </c>
      <c r="AX14" s="102">
        <v>0</v>
      </c>
      <c r="AY14" s="102">
        <v>0</v>
      </c>
      <c r="AZ14" s="102">
        <v>0</v>
      </c>
      <c r="BA14" s="102">
        <v>37.1</v>
      </c>
      <c r="BB14" s="102">
        <v>30</v>
      </c>
      <c r="BC14" s="102">
        <v>0</v>
      </c>
      <c r="BD14" s="102"/>
      <c r="BE14" s="108">
        <f>AS14+AT14+AU14+AV14+AX14+AY14+AZ14+BA14+BB14+BC14+BD14</f>
        <v>67.1</v>
      </c>
      <c r="BF14" s="102">
        <v>0</v>
      </c>
      <c r="BG14" s="102">
        <v>0</v>
      </c>
      <c r="BH14" s="102">
        <v>0</v>
      </c>
      <c r="BI14" s="102">
        <v>0</v>
      </c>
      <c r="BJ14" s="102">
        <v>0</v>
      </c>
      <c r="BK14" s="109">
        <v>0</v>
      </c>
      <c r="BL14" s="110">
        <v>0</v>
      </c>
      <c r="BM14" s="102">
        <v>0</v>
      </c>
      <c r="BN14" s="102">
        <v>0</v>
      </c>
      <c r="BO14" s="102">
        <v>0</v>
      </c>
      <c r="BP14" s="102">
        <v>0</v>
      </c>
    </row>
    <row r="15" spans="1:68" s="92" customFormat="1" ht="45.75" customHeight="1">
      <c r="A15" s="88"/>
      <c r="B15" s="89"/>
      <c r="C15" s="90"/>
      <c r="D15" s="101" t="s">
        <v>40</v>
      </c>
      <c r="E15" s="102"/>
      <c r="F15" s="102">
        <v>0</v>
      </c>
      <c r="G15" s="102">
        <v>0</v>
      </c>
      <c r="H15" s="103">
        <f aca="true" t="shared" si="0" ref="H15:H38">I15+J15+N15+O15+P15+Q15+R15+S15+T15+U15+V15+W15+X15</f>
        <v>12</v>
      </c>
      <c r="I15" s="102">
        <v>0</v>
      </c>
      <c r="J15" s="102">
        <v>7</v>
      </c>
      <c r="K15" s="102" t="e">
        <f>#REF!+#REF!+#REF!+#REF!+#REF!+#REF!+#REF!</f>
        <v>#REF!</v>
      </c>
      <c r="L15" s="102" t="e">
        <f>#REF!+#REF!+#REF!+#REF!+#REF!+#REF!+#REF!</f>
        <v>#REF!</v>
      </c>
      <c r="M15" s="102" t="e">
        <f>#REF!+#REF!+#REF!+#REF!+#REF!+#REF!+#REF!</f>
        <v>#REF!</v>
      </c>
      <c r="N15" s="102">
        <v>0</v>
      </c>
      <c r="O15" s="102">
        <v>5</v>
      </c>
      <c r="P15" s="102">
        <v>0</v>
      </c>
      <c r="Q15" s="102">
        <v>0</v>
      </c>
      <c r="R15" s="102">
        <v>0</v>
      </c>
      <c r="S15" s="102">
        <v>0</v>
      </c>
      <c r="T15" s="104">
        <v>0</v>
      </c>
      <c r="U15" s="104">
        <v>0</v>
      </c>
      <c r="V15" s="104">
        <v>0</v>
      </c>
      <c r="W15" s="104">
        <v>0</v>
      </c>
      <c r="X15" s="104">
        <v>0</v>
      </c>
      <c r="Y15" s="105">
        <f aca="true" t="shared" si="1" ref="Y15:Y38">Z15+AA15+AB15+AC15+AD15+AF15+AG15+AH15+AI15+AJ15+AK15</f>
        <v>0</v>
      </c>
      <c r="Z15" s="102">
        <v>0</v>
      </c>
      <c r="AA15" s="102">
        <v>0</v>
      </c>
      <c r="AB15" s="102">
        <v>0</v>
      </c>
      <c r="AC15" s="102">
        <v>0</v>
      </c>
      <c r="AD15" s="102">
        <v>0</v>
      </c>
      <c r="AE15" s="102" t="e">
        <f>#REF!+#REF!+#REF!+#REF!+#REF!+#REF!+#REF!</f>
        <v>#REF!</v>
      </c>
      <c r="AF15" s="102">
        <v>0</v>
      </c>
      <c r="AG15" s="102">
        <v>0</v>
      </c>
      <c r="AH15" s="102">
        <v>0</v>
      </c>
      <c r="AI15" s="102">
        <v>0</v>
      </c>
      <c r="AJ15" s="102">
        <v>0</v>
      </c>
      <c r="AK15" s="102">
        <v>0</v>
      </c>
      <c r="AL15" s="111">
        <f aca="true" t="shared" si="2" ref="AL15:AL38">AM15+AN15+AO15+AP15+AQ15</f>
        <v>0</v>
      </c>
      <c r="AM15" s="102">
        <v>0</v>
      </c>
      <c r="AN15" s="102">
        <v>0</v>
      </c>
      <c r="AO15" s="102">
        <v>0</v>
      </c>
      <c r="AP15" s="102">
        <v>0</v>
      </c>
      <c r="AQ15" s="102">
        <v>0</v>
      </c>
      <c r="AR15" s="103">
        <f aca="true" t="shared" si="3" ref="AR15:AR38">H15+Y15+AL15</f>
        <v>12</v>
      </c>
      <c r="AS15" s="102">
        <v>0</v>
      </c>
      <c r="AT15" s="102">
        <v>0</v>
      </c>
      <c r="AU15" s="102">
        <v>0</v>
      </c>
      <c r="AV15" s="102">
        <v>0</v>
      </c>
      <c r="AW15" s="102" t="e">
        <f>#REF!+#REF!+#REF!+#REF!+#REF!+#REF!+#REF!</f>
        <v>#REF!</v>
      </c>
      <c r="AX15" s="102">
        <v>0</v>
      </c>
      <c r="AY15" s="102">
        <v>0</v>
      </c>
      <c r="AZ15" s="102">
        <v>0</v>
      </c>
      <c r="BA15" s="102">
        <v>0</v>
      </c>
      <c r="BB15" s="102">
        <v>0</v>
      </c>
      <c r="BC15" s="102">
        <v>0</v>
      </c>
      <c r="BD15" s="102"/>
      <c r="BE15" s="108">
        <f aca="true" t="shared" si="4" ref="BE15:BE38">AS15+AT15+AU15+AV15+AX15+AY15+AZ15+BA15+BB15+BC15+BD15</f>
        <v>0</v>
      </c>
      <c r="BF15" s="102">
        <v>0</v>
      </c>
      <c r="BG15" s="102">
        <v>0</v>
      </c>
      <c r="BH15" s="102">
        <v>0</v>
      </c>
      <c r="BI15" s="102">
        <v>0</v>
      </c>
      <c r="BJ15" s="102">
        <v>0</v>
      </c>
      <c r="BK15" s="109">
        <v>8</v>
      </c>
      <c r="BL15" s="110">
        <v>0</v>
      </c>
      <c r="BM15" s="102">
        <v>0</v>
      </c>
      <c r="BN15" s="102">
        <v>0</v>
      </c>
      <c r="BO15" s="102">
        <v>0</v>
      </c>
      <c r="BP15" s="102">
        <v>0</v>
      </c>
    </row>
    <row r="16" spans="1:68" s="92" customFormat="1" ht="44.25" customHeight="1">
      <c r="A16" s="88"/>
      <c r="B16" s="89"/>
      <c r="C16" s="90"/>
      <c r="D16" s="101" t="s">
        <v>41</v>
      </c>
      <c r="E16" s="102"/>
      <c r="F16" s="102">
        <v>0</v>
      </c>
      <c r="G16" s="305">
        <f>635+20</f>
        <v>655</v>
      </c>
      <c r="H16" s="103">
        <f t="shared" si="0"/>
        <v>0</v>
      </c>
      <c r="I16" s="102">
        <v>0</v>
      </c>
      <c r="J16" s="102">
        <v>0</v>
      </c>
      <c r="K16" s="102" t="e">
        <f>#REF!+#REF!+#REF!+#REF!+#REF!+#REF!+#REF!</f>
        <v>#REF!</v>
      </c>
      <c r="L16" s="102" t="e">
        <f>#REF!+#REF!+#REF!+#REF!+#REF!+#REF!+#REF!</f>
        <v>#REF!</v>
      </c>
      <c r="M16" s="102" t="e">
        <f>#REF!+#REF!+#REF!+#REF!+#REF!+#REF!+#REF!</f>
        <v>#REF!</v>
      </c>
      <c r="N16" s="102">
        <v>0</v>
      </c>
      <c r="O16" s="102">
        <v>0</v>
      </c>
      <c r="P16" s="102">
        <v>0</v>
      </c>
      <c r="Q16" s="102">
        <v>0</v>
      </c>
      <c r="R16" s="102">
        <v>0</v>
      </c>
      <c r="S16" s="102">
        <v>0</v>
      </c>
      <c r="T16" s="104">
        <v>0</v>
      </c>
      <c r="U16" s="104">
        <v>0</v>
      </c>
      <c r="V16" s="104">
        <v>0</v>
      </c>
      <c r="W16" s="104">
        <v>0</v>
      </c>
      <c r="X16" s="104">
        <v>0</v>
      </c>
      <c r="Y16" s="105">
        <f t="shared" si="1"/>
        <v>0</v>
      </c>
      <c r="Z16" s="102">
        <v>0</v>
      </c>
      <c r="AA16" s="102">
        <v>0</v>
      </c>
      <c r="AB16" s="102">
        <v>0</v>
      </c>
      <c r="AC16" s="102">
        <v>0</v>
      </c>
      <c r="AD16" s="102">
        <v>0</v>
      </c>
      <c r="AE16" s="102" t="e">
        <f>#REF!+#REF!+#REF!+#REF!+#REF!+#REF!+#REF!</f>
        <v>#REF!</v>
      </c>
      <c r="AF16" s="102">
        <v>0</v>
      </c>
      <c r="AG16" s="102">
        <v>0</v>
      </c>
      <c r="AH16" s="102">
        <v>0</v>
      </c>
      <c r="AI16" s="102">
        <v>0</v>
      </c>
      <c r="AJ16" s="102">
        <v>0</v>
      </c>
      <c r="AK16" s="102">
        <v>0</v>
      </c>
      <c r="AL16" s="111">
        <f t="shared" si="2"/>
        <v>0</v>
      </c>
      <c r="AM16" s="102">
        <v>0</v>
      </c>
      <c r="AN16" s="102">
        <v>0</v>
      </c>
      <c r="AO16" s="102">
        <v>0</v>
      </c>
      <c r="AP16" s="102">
        <v>0</v>
      </c>
      <c r="AQ16" s="102">
        <v>0</v>
      </c>
      <c r="AR16" s="103">
        <f t="shared" si="3"/>
        <v>0</v>
      </c>
      <c r="AS16" s="102">
        <v>0</v>
      </c>
      <c r="AT16" s="102">
        <v>0</v>
      </c>
      <c r="AU16" s="102">
        <v>0</v>
      </c>
      <c r="AV16" s="102">
        <v>0</v>
      </c>
      <c r="AW16" s="102" t="e">
        <f>#REF!+#REF!+#REF!+#REF!+#REF!+#REF!+#REF!</f>
        <v>#REF!</v>
      </c>
      <c r="AX16" s="102">
        <v>0</v>
      </c>
      <c r="AY16" s="102">
        <v>0</v>
      </c>
      <c r="AZ16" s="102">
        <v>0</v>
      </c>
      <c r="BA16" s="102">
        <v>0</v>
      </c>
      <c r="BB16" s="102">
        <v>0</v>
      </c>
      <c r="BC16" s="102">
        <v>0</v>
      </c>
      <c r="BD16" s="102"/>
      <c r="BE16" s="108">
        <f t="shared" si="4"/>
        <v>0</v>
      </c>
      <c r="BF16" s="102">
        <v>0</v>
      </c>
      <c r="BG16" s="102">
        <v>0</v>
      </c>
      <c r="BH16" s="102">
        <v>0</v>
      </c>
      <c r="BI16" s="102">
        <v>0</v>
      </c>
      <c r="BJ16" s="102">
        <v>0</v>
      </c>
      <c r="BK16" s="109">
        <v>8</v>
      </c>
      <c r="BL16" s="110">
        <v>0</v>
      </c>
      <c r="BM16" s="102">
        <v>0</v>
      </c>
      <c r="BN16" s="102">
        <v>0</v>
      </c>
      <c r="BO16" s="102">
        <v>0</v>
      </c>
      <c r="BP16" s="102">
        <v>0</v>
      </c>
    </row>
    <row r="17" spans="1:68" s="92" customFormat="1" ht="29.25" customHeight="1">
      <c r="A17" s="88"/>
      <c r="B17" s="89"/>
      <c r="C17" s="90"/>
      <c r="D17" s="101" t="s">
        <v>42</v>
      </c>
      <c r="E17" s="102"/>
      <c r="F17" s="102">
        <v>0</v>
      </c>
      <c r="G17" s="102">
        <v>0</v>
      </c>
      <c r="H17" s="103">
        <f t="shared" si="0"/>
        <v>42</v>
      </c>
      <c r="I17" s="102">
        <v>0</v>
      </c>
      <c r="J17" s="102">
        <v>7</v>
      </c>
      <c r="K17" s="102" t="e">
        <f>#REF!+#REF!+#REF!+#REF!+#REF!+#REF!+#REF!</f>
        <v>#REF!</v>
      </c>
      <c r="L17" s="102" t="e">
        <f>#REF!+#REF!+#REF!+#REF!+#REF!+#REF!+#REF!</f>
        <v>#REF!</v>
      </c>
      <c r="M17" s="102" t="e">
        <f>#REF!+#REF!+#REF!+#REF!+#REF!+#REF!+#REF!</f>
        <v>#REF!</v>
      </c>
      <c r="N17" s="102">
        <v>15</v>
      </c>
      <c r="O17" s="102">
        <v>20</v>
      </c>
      <c r="P17" s="102">
        <v>0</v>
      </c>
      <c r="Q17" s="102">
        <v>0</v>
      </c>
      <c r="R17" s="102">
        <v>0</v>
      </c>
      <c r="S17" s="102">
        <v>0</v>
      </c>
      <c r="T17" s="104">
        <v>0</v>
      </c>
      <c r="U17" s="104">
        <v>0</v>
      </c>
      <c r="V17" s="104">
        <v>0</v>
      </c>
      <c r="W17" s="104">
        <v>0</v>
      </c>
      <c r="X17" s="104">
        <v>0</v>
      </c>
      <c r="Y17" s="105">
        <f t="shared" si="1"/>
        <v>1</v>
      </c>
      <c r="Z17" s="102">
        <v>0</v>
      </c>
      <c r="AA17" s="102">
        <v>0</v>
      </c>
      <c r="AB17" s="102">
        <v>0</v>
      </c>
      <c r="AC17" s="102">
        <v>0</v>
      </c>
      <c r="AD17" s="102">
        <v>1</v>
      </c>
      <c r="AE17" s="102" t="e">
        <f>#REF!+#REF!+#REF!+#REF!+#REF!+#REF!+#REF!</f>
        <v>#REF!</v>
      </c>
      <c r="AF17" s="102">
        <v>0</v>
      </c>
      <c r="AG17" s="102">
        <v>0</v>
      </c>
      <c r="AH17" s="102">
        <v>0</v>
      </c>
      <c r="AI17" s="102">
        <v>0</v>
      </c>
      <c r="AJ17" s="102">
        <v>0</v>
      </c>
      <c r="AK17" s="102">
        <v>0</v>
      </c>
      <c r="AL17" s="111">
        <f t="shared" si="2"/>
        <v>0</v>
      </c>
      <c r="AM17" s="102">
        <v>0</v>
      </c>
      <c r="AN17" s="102">
        <v>0</v>
      </c>
      <c r="AO17" s="102">
        <v>0</v>
      </c>
      <c r="AP17" s="102">
        <v>0</v>
      </c>
      <c r="AQ17" s="102">
        <v>0</v>
      </c>
      <c r="AR17" s="103">
        <f t="shared" si="3"/>
        <v>43</v>
      </c>
      <c r="AS17" s="102">
        <v>0</v>
      </c>
      <c r="AT17" s="102">
        <v>0</v>
      </c>
      <c r="AU17" s="102">
        <v>0</v>
      </c>
      <c r="AV17" s="102">
        <v>0</v>
      </c>
      <c r="AW17" s="102" t="e">
        <f>#REF!+#REF!+#REF!+#REF!+#REF!+#REF!+#REF!</f>
        <v>#REF!</v>
      </c>
      <c r="AX17" s="102">
        <v>0</v>
      </c>
      <c r="AY17" s="102">
        <v>0</v>
      </c>
      <c r="AZ17" s="102">
        <v>0</v>
      </c>
      <c r="BA17" s="102">
        <v>0</v>
      </c>
      <c r="BB17" s="102">
        <v>0</v>
      </c>
      <c r="BC17" s="102">
        <v>0</v>
      </c>
      <c r="BD17" s="102"/>
      <c r="BE17" s="108">
        <f t="shared" si="4"/>
        <v>0</v>
      </c>
      <c r="BF17" s="102">
        <v>16.781</v>
      </c>
      <c r="BG17" s="102">
        <v>0</v>
      </c>
      <c r="BH17" s="102">
        <v>0</v>
      </c>
      <c r="BI17" s="102">
        <v>0</v>
      </c>
      <c r="BJ17" s="102">
        <v>0</v>
      </c>
      <c r="BK17" s="109">
        <v>0</v>
      </c>
      <c r="BL17" s="110">
        <v>0</v>
      </c>
      <c r="BM17" s="102">
        <v>0</v>
      </c>
      <c r="BN17" s="102">
        <v>0</v>
      </c>
      <c r="BO17" s="102">
        <v>0</v>
      </c>
      <c r="BP17" s="102">
        <v>0</v>
      </c>
    </row>
    <row r="18" spans="1:68" s="92" customFormat="1" ht="29.25" customHeight="1">
      <c r="A18" s="88"/>
      <c r="B18" s="89"/>
      <c r="C18" s="90"/>
      <c r="D18" s="101" t="s">
        <v>43</v>
      </c>
      <c r="E18" s="102"/>
      <c r="F18" s="102">
        <v>20</v>
      </c>
      <c r="G18" s="102">
        <v>0</v>
      </c>
      <c r="H18" s="103">
        <f t="shared" si="0"/>
        <v>2</v>
      </c>
      <c r="I18" s="102">
        <v>0</v>
      </c>
      <c r="J18" s="102">
        <v>2</v>
      </c>
      <c r="K18" s="102" t="e">
        <f>#REF!+#REF!+#REF!+#REF!+#REF!+#REF!+#REF!</f>
        <v>#REF!</v>
      </c>
      <c r="L18" s="102" t="e">
        <f>#REF!+#REF!+#REF!+#REF!+#REF!+#REF!+#REF!</f>
        <v>#REF!</v>
      </c>
      <c r="M18" s="102" t="e">
        <f>#REF!+#REF!+#REF!+#REF!+#REF!+#REF!+#REF!</f>
        <v>#REF!</v>
      </c>
      <c r="N18" s="102">
        <v>0</v>
      </c>
      <c r="O18" s="102">
        <v>0</v>
      </c>
      <c r="P18" s="102">
        <v>0</v>
      </c>
      <c r="Q18" s="102">
        <v>0</v>
      </c>
      <c r="R18" s="102">
        <v>0</v>
      </c>
      <c r="S18" s="102">
        <v>0</v>
      </c>
      <c r="T18" s="104">
        <v>0</v>
      </c>
      <c r="U18" s="104">
        <v>0</v>
      </c>
      <c r="V18" s="104">
        <v>0</v>
      </c>
      <c r="W18" s="104">
        <v>0</v>
      </c>
      <c r="X18" s="104">
        <v>0</v>
      </c>
      <c r="Y18" s="105">
        <f t="shared" si="1"/>
        <v>0</v>
      </c>
      <c r="Z18" s="102">
        <v>0</v>
      </c>
      <c r="AA18" s="102">
        <v>0</v>
      </c>
      <c r="AB18" s="102">
        <v>0</v>
      </c>
      <c r="AC18" s="102">
        <v>0</v>
      </c>
      <c r="AD18" s="102">
        <v>0</v>
      </c>
      <c r="AE18" s="102" t="e">
        <f>#REF!+#REF!+#REF!+#REF!+#REF!+#REF!+#REF!</f>
        <v>#REF!</v>
      </c>
      <c r="AF18" s="102">
        <v>0</v>
      </c>
      <c r="AG18" s="102">
        <v>0</v>
      </c>
      <c r="AH18" s="102">
        <v>0</v>
      </c>
      <c r="AI18" s="102">
        <v>0</v>
      </c>
      <c r="AJ18" s="102">
        <v>0</v>
      </c>
      <c r="AK18" s="102">
        <v>0</v>
      </c>
      <c r="AL18" s="111">
        <f t="shared" si="2"/>
        <v>0</v>
      </c>
      <c r="AM18" s="102">
        <v>0</v>
      </c>
      <c r="AN18" s="102">
        <v>0</v>
      </c>
      <c r="AO18" s="102">
        <v>0</v>
      </c>
      <c r="AP18" s="102">
        <v>0</v>
      </c>
      <c r="AQ18" s="102">
        <v>0</v>
      </c>
      <c r="AR18" s="103">
        <f t="shared" si="3"/>
        <v>2</v>
      </c>
      <c r="AS18" s="102">
        <v>0</v>
      </c>
      <c r="AT18" s="102">
        <v>0</v>
      </c>
      <c r="AU18" s="102">
        <v>0</v>
      </c>
      <c r="AV18" s="102">
        <v>0</v>
      </c>
      <c r="AW18" s="102" t="e">
        <f>#REF!+#REF!+#REF!+#REF!+#REF!+#REF!+#REF!</f>
        <v>#REF!</v>
      </c>
      <c r="AX18" s="102">
        <v>0</v>
      </c>
      <c r="AY18" s="102">
        <v>0</v>
      </c>
      <c r="AZ18" s="102">
        <v>0</v>
      </c>
      <c r="BA18" s="102">
        <v>0</v>
      </c>
      <c r="BB18" s="102">
        <v>0</v>
      </c>
      <c r="BC18" s="102">
        <v>0</v>
      </c>
      <c r="BD18" s="102"/>
      <c r="BE18" s="108">
        <f t="shared" si="4"/>
        <v>0</v>
      </c>
      <c r="BF18" s="102">
        <v>0</v>
      </c>
      <c r="BG18" s="102">
        <v>0</v>
      </c>
      <c r="BH18" s="102">
        <v>0</v>
      </c>
      <c r="BI18" s="102">
        <v>0</v>
      </c>
      <c r="BJ18" s="102">
        <v>0</v>
      </c>
      <c r="BK18" s="109">
        <v>0</v>
      </c>
      <c r="BL18" s="110">
        <v>0</v>
      </c>
      <c r="BM18" s="102">
        <v>0</v>
      </c>
      <c r="BN18" s="102">
        <v>0</v>
      </c>
      <c r="BO18" s="102">
        <v>0</v>
      </c>
      <c r="BP18" s="102">
        <v>0</v>
      </c>
    </row>
    <row r="19" spans="1:68" s="92" customFormat="1" ht="29.25" customHeight="1">
      <c r="A19" s="88"/>
      <c r="B19" s="89"/>
      <c r="C19" s="90"/>
      <c r="D19" s="101" t="s">
        <v>44</v>
      </c>
      <c r="E19" s="102"/>
      <c r="F19" s="102">
        <v>0</v>
      </c>
      <c r="G19" s="102">
        <v>0</v>
      </c>
      <c r="H19" s="103">
        <f t="shared" si="0"/>
        <v>25</v>
      </c>
      <c r="I19" s="102">
        <v>0</v>
      </c>
      <c r="J19" s="102">
        <v>2</v>
      </c>
      <c r="K19" s="102" t="e">
        <f>#REF!+#REF!+#REF!+#REF!+#REF!+#REF!+#REF!</f>
        <v>#REF!</v>
      </c>
      <c r="L19" s="102" t="e">
        <f>#REF!+#REF!+#REF!+#REF!+#REF!+#REF!+#REF!</f>
        <v>#REF!</v>
      </c>
      <c r="M19" s="102" t="e">
        <f>#REF!+#REF!+#REF!+#REF!+#REF!+#REF!+#REF!</f>
        <v>#REF!</v>
      </c>
      <c r="N19" s="102">
        <v>23</v>
      </c>
      <c r="O19" s="102">
        <v>0</v>
      </c>
      <c r="P19" s="102">
        <v>0</v>
      </c>
      <c r="Q19" s="102">
        <v>0</v>
      </c>
      <c r="R19" s="102">
        <v>0</v>
      </c>
      <c r="S19" s="102">
        <v>0</v>
      </c>
      <c r="T19" s="104">
        <v>0</v>
      </c>
      <c r="U19" s="104">
        <v>0</v>
      </c>
      <c r="V19" s="104">
        <v>0</v>
      </c>
      <c r="W19" s="104">
        <v>0</v>
      </c>
      <c r="X19" s="104">
        <v>0</v>
      </c>
      <c r="Y19" s="105">
        <f t="shared" si="1"/>
        <v>0</v>
      </c>
      <c r="Z19" s="102">
        <v>0</v>
      </c>
      <c r="AA19" s="102">
        <v>0</v>
      </c>
      <c r="AB19" s="102">
        <v>0</v>
      </c>
      <c r="AC19" s="102">
        <v>0</v>
      </c>
      <c r="AD19" s="102">
        <v>0</v>
      </c>
      <c r="AE19" s="102" t="e">
        <f>#REF!+#REF!+#REF!+#REF!+#REF!+#REF!+#REF!</f>
        <v>#REF!</v>
      </c>
      <c r="AF19" s="102">
        <v>0</v>
      </c>
      <c r="AG19" s="102">
        <v>0</v>
      </c>
      <c r="AH19" s="102">
        <v>0</v>
      </c>
      <c r="AI19" s="102">
        <v>0</v>
      </c>
      <c r="AJ19" s="102">
        <v>0</v>
      </c>
      <c r="AK19" s="102">
        <v>0</v>
      </c>
      <c r="AL19" s="111">
        <f t="shared" si="2"/>
        <v>0</v>
      </c>
      <c r="AM19" s="102">
        <v>0</v>
      </c>
      <c r="AN19" s="102">
        <v>0</v>
      </c>
      <c r="AO19" s="102">
        <v>0</v>
      </c>
      <c r="AP19" s="102">
        <v>0</v>
      </c>
      <c r="AQ19" s="102">
        <v>0</v>
      </c>
      <c r="AR19" s="103">
        <f t="shared" si="3"/>
        <v>25</v>
      </c>
      <c r="AS19" s="102">
        <v>0</v>
      </c>
      <c r="AT19" s="102">
        <v>0</v>
      </c>
      <c r="AU19" s="102">
        <v>0</v>
      </c>
      <c r="AV19" s="102">
        <v>0</v>
      </c>
      <c r="AW19" s="102" t="e">
        <f>#REF!+#REF!+#REF!+#REF!+#REF!+#REF!+#REF!</f>
        <v>#REF!</v>
      </c>
      <c r="AX19" s="102">
        <v>0</v>
      </c>
      <c r="AY19" s="102">
        <v>0</v>
      </c>
      <c r="AZ19" s="102">
        <v>0</v>
      </c>
      <c r="BA19" s="102">
        <v>0</v>
      </c>
      <c r="BB19" s="102">
        <v>0</v>
      </c>
      <c r="BC19" s="102">
        <v>10</v>
      </c>
      <c r="BD19" s="102"/>
      <c r="BE19" s="108">
        <f t="shared" si="4"/>
        <v>10</v>
      </c>
      <c r="BF19" s="102">
        <v>24.595</v>
      </c>
      <c r="BG19" s="102">
        <v>0</v>
      </c>
      <c r="BH19" s="102">
        <v>0</v>
      </c>
      <c r="BI19" s="102">
        <v>0</v>
      </c>
      <c r="BJ19" s="102">
        <v>0</v>
      </c>
      <c r="BK19" s="109">
        <v>12</v>
      </c>
      <c r="BL19" s="110">
        <v>0</v>
      </c>
      <c r="BM19" s="102">
        <v>0</v>
      </c>
      <c r="BN19" s="102">
        <v>0</v>
      </c>
      <c r="BO19" s="102">
        <v>0</v>
      </c>
      <c r="BP19" s="102">
        <v>0</v>
      </c>
    </row>
    <row r="20" spans="1:68" s="92" customFormat="1" ht="29.25" customHeight="1">
      <c r="A20" s="88"/>
      <c r="B20" s="89"/>
      <c r="C20" s="90"/>
      <c r="D20" s="101" t="s">
        <v>45</v>
      </c>
      <c r="E20" s="102"/>
      <c r="F20" s="102">
        <v>0</v>
      </c>
      <c r="G20" s="102">
        <v>0</v>
      </c>
      <c r="H20" s="103">
        <f t="shared" si="0"/>
        <v>28</v>
      </c>
      <c r="I20" s="102">
        <v>0</v>
      </c>
      <c r="J20" s="102">
        <v>3</v>
      </c>
      <c r="K20" s="102" t="e">
        <f>#REF!+#REF!+#REF!+#REF!+#REF!+#REF!+#REF!</f>
        <v>#REF!</v>
      </c>
      <c r="L20" s="102" t="e">
        <f>#REF!+#REF!+#REF!+#REF!+#REF!+#REF!+#REF!</f>
        <v>#REF!</v>
      </c>
      <c r="M20" s="102" t="e">
        <f>#REF!+#REF!+#REF!+#REF!+#REF!+#REF!+#REF!</f>
        <v>#REF!</v>
      </c>
      <c r="N20" s="102">
        <v>11.5</v>
      </c>
      <c r="O20" s="102">
        <v>9</v>
      </c>
      <c r="P20" s="102">
        <v>0</v>
      </c>
      <c r="Q20" s="102">
        <v>0</v>
      </c>
      <c r="R20" s="102">
        <v>0</v>
      </c>
      <c r="S20" s="102">
        <v>0</v>
      </c>
      <c r="T20" s="104">
        <v>0</v>
      </c>
      <c r="U20" s="104">
        <v>0</v>
      </c>
      <c r="V20" s="104">
        <v>0</v>
      </c>
      <c r="W20" s="104">
        <v>0</v>
      </c>
      <c r="X20" s="104">
        <v>4.5</v>
      </c>
      <c r="Y20" s="105">
        <f t="shared" si="1"/>
        <v>4</v>
      </c>
      <c r="Z20" s="102">
        <v>0</v>
      </c>
      <c r="AA20" s="102">
        <v>0</v>
      </c>
      <c r="AB20" s="102">
        <v>0</v>
      </c>
      <c r="AC20" s="102">
        <v>0</v>
      </c>
      <c r="AD20" s="102">
        <v>4</v>
      </c>
      <c r="AE20" s="102" t="e">
        <f>#REF!+#REF!+#REF!+#REF!+#REF!+#REF!+#REF!</f>
        <v>#REF!</v>
      </c>
      <c r="AF20" s="102">
        <v>0</v>
      </c>
      <c r="AG20" s="102">
        <v>0</v>
      </c>
      <c r="AH20" s="102">
        <v>0</v>
      </c>
      <c r="AI20" s="102">
        <v>0</v>
      </c>
      <c r="AJ20" s="102">
        <v>0</v>
      </c>
      <c r="AK20" s="102">
        <v>0</v>
      </c>
      <c r="AL20" s="111">
        <f t="shared" si="2"/>
        <v>0</v>
      </c>
      <c r="AM20" s="102">
        <v>0</v>
      </c>
      <c r="AN20" s="102">
        <v>0</v>
      </c>
      <c r="AO20" s="102">
        <v>0</v>
      </c>
      <c r="AP20" s="102">
        <v>0</v>
      </c>
      <c r="AQ20" s="102">
        <v>0</v>
      </c>
      <c r="AR20" s="103">
        <f t="shared" si="3"/>
        <v>32</v>
      </c>
      <c r="AS20" s="102">
        <v>0</v>
      </c>
      <c r="AT20" s="102">
        <v>0</v>
      </c>
      <c r="AU20" s="102">
        <v>0</v>
      </c>
      <c r="AV20" s="102">
        <v>0</v>
      </c>
      <c r="AW20" s="102" t="e">
        <f>#REF!+#REF!+#REF!+#REF!+#REF!+#REF!+#REF!</f>
        <v>#REF!</v>
      </c>
      <c r="AX20" s="102">
        <v>0</v>
      </c>
      <c r="AY20" s="102">
        <v>0</v>
      </c>
      <c r="AZ20" s="102">
        <v>0</v>
      </c>
      <c r="BA20" s="102">
        <v>0</v>
      </c>
      <c r="BB20" s="102">
        <v>0</v>
      </c>
      <c r="BC20" s="102">
        <v>0</v>
      </c>
      <c r="BD20" s="102"/>
      <c r="BE20" s="108">
        <f t="shared" si="4"/>
        <v>0</v>
      </c>
      <c r="BF20" s="102">
        <v>0</v>
      </c>
      <c r="BG20" s="102">
        <v>0</v>
      </c>
      <c r="BH20" s="102">
        <v>0</v>
      </c>
      <c r="BI20" s="102">
        <v>0</v>
      </c>
      <c r="BJ20" s="102">
        <v>0</v>
      </c>
      <c r="BK20" s="109">
        <v>0</v>
      </c>
      <c r="BL20" s="110">
        <v>0</v>
      </c>
      <c r="BM20" s="102">
        <v>0</v>
      </c>
      <c r="BN20" s="102">
        <v>0</v>
      </c>
      <c r="BO20" s="102">
        <v>0</v>
      </c>
      <c r="BP20" s="102">
        <v>0</v>
      </c>
    </row>
    <row r="21" spans="1:68" s="92" customFormat="1" ht="29.25" customHeight="1">
      <c r="A21" s="88"/>
      <c r="B21" s="89"/>
      <c r="C21" s="90"/>
      <c r="D21" s="101" t="s">
        <v>46</v>
      </c>
      <c r="E21" s="102"/>
      <c r="F21" s="102">
        <v>0</v>
      </c>
      <c r="G21" s="102">
        <v>0</v>
      </c>
      <c r="H21" s="103">
        <f t="shared" si="0"/>
        <v>29.2</v>
      </c>
      <c r="I21" s="102">
        <v>0</v>
      </c>
      <c r="J21" s="102">
        <v>4</v>
      </c>
      <c r="K21" s="102" t="e">
        <f>#REF!+#REF!+#REF!+#REF!+#REF!+#REF!+#REF!</f>
        <v>#REF!</v>
      </c>
      <c r="L21" s="102" t="e">
        <f>#REF!+#REF!+#REF!+#REF!+#REF!+#REF!+#REF!</f>
        <v>#REF!</v>
      </c>
      <c r="M21" s="102" t="e">
        <f>#REF!+#REF!+#REF!+#REF!+#REF!+#REF!+#REF!</f>
        <v>#REF!</v>
      </c>
      <c r="N21" s="102">
        <v>7.631</v>
      </c>
      <c r="O21" s="102">
        <v>0</v>
      </c>
      <c r="P21" s="102">
        <v>0</v>
      </c>
      <c r="Q21" s="102">
        <v>0</v>
      </c>
      <c r="R21" s="102">
        <v>0</v>
      </c>
      <c r="S21" s="102">
        <v>0</v>
      </c>
      <c r="T21" s="104">
        <v>0</v>
      </c>
      <c r="U21" s="104">
        <v>5.2</v>
      </c>
      <c r="V21" s="104">
        <v>0</v>
      </c>
      <c r="W21" s="104">
        <v>0</v>
      </c>
      <c r="X21" s="104">
        <v>12.369</v>
      </c>
      <c r="Y21" s="105">
        <f t="shared" si="1"/>
        <v>7.5</v>
      </c>
      <c r="Z21" s="102">
        <v>0</v>
      </c>
      <c r="AA21" s="102">
        <v>0</v>
      </c>
      <c r="AB21" s="102">
        <v>7.5</v>
      </c>
      <c r="AC21" s="102">
        <v>0</v>
      </c>
      <c r="AD21" s="102">
        <v>0</v>
      </c>
      <c r="AE21" s="102" t="e">
        <f>#REF!+#REF!+#REF!+#REF!+#REF!+#REF!+#REF!</f>
        <v>#REF!</v>
      </c>
      <c r="AF21" s="102">
        <v>0</v>
      </c>
      <c r="AG21" s="102">
        <v>0</v>
      </c>
      <c r="AH21" s="102">
        <v>0</v>
      </c>
      <c r="AI21" s="102">
        <v>0</v>
      </c>
      <c r="AJ21" s="102">
        <v>0</v>
      </c>
      <c r="AK21" s="102">
        <v>0</v>
      </c>
      <c r="AL21" s="111">
        <f t="shared" si="2"/>
        <v>0</v>
      </c>
      <c r="AM21" s="102">
        <v>0</v>
      </c>
      <c r="AN21" s="102">
        <v>0</v>
      </c>
      <c r="AO21" s="102">
        <v>0</v>
      </c>
      <c r="AP21" s="102">
        <v>0</v>
      </c>
      <c r="AQ21" s="102">
        <v>0</v>
      </c>
      <c r="AR21" s="103">
        <f t="shared" si="3"/>
        <v>36.7</v>
      </c>
      <c r="AS21" s="102">
        <v>0</v>
      </c>
      <c r="AT21" s="102">
        <v>0</v>
      </c>
      <c r="AU21" s="102">
        <v>0</v>
      </c>
      <c r="AV21" s="102">
        <v>0</v>
      </c>
      <c r="AW21" s="102" t="e">
        <f>#REF!+#REF!+#REF!+#REF!+#REF!+#REF!+#REF!</f>
        <v>#REF!</v>
      </c>
      <c r="AX21" s="102">
        <v>0</v>
      </c>
      <c r="AY21" s="102">
        <v>0</v>
      </c>
      <c r="AZ21" s="102">
        <v>0</v>
      </c>
      <c r="BA21" s="102">
        <v>0</v>
      </c>
      <c r="BB21" s="102">
        <v>0</v>
      </c>
      <c r="BC21" s="102">
        <v>0</v>
      </c>
      <c r="BD21" s="102"/>
      <c r="BE21" s="108">
        <f t="shared" si="4"/>
        <v>0</v>
      </c>
      <c r="BF21" s="102">
        <v>28.72</v>
      </c>
      <c r="BG21" s="102">
        <v>0</v>
      </c>
      <c r="BH21" s="102">
        <v>0</v>
      </c>
      <c r="BI21" s="102">
        <v>0</v>
      </c>
      <c r="BJ21" s="102">
        <v>0</v>
      </c>
      <c r="BK21" s="109">
        <v>0</v>
      </c>
      <c r="BL21" s="110">
        <v>0</v>
      </c>
      <c r="BM21" s="102">
        <v>0</v>
      </c>
      <c r="BN21" s="102">
        <v>0</v>
      </c>
      <c r="BO21" s="102">
        <v>0</v>
      </c>
      <c r="BP21" s="102">
        <v>0</v>
      </c>
    </row>
    <row r="22" spans="1:68" s="92" customFormat="1" ht="29.25" customHeight="1">
      <c r="A22" s="88"/>
      <c r="B22" s="89"/>
      <c r="C22" s="90"/>
      <c r="D22" s="101" t="s">
        <v>47</v>
      </c>
      <c r="E22" s="102"/>
      <c r="F22" s="102">
        <v>0</v>
      </c>
      <c r="G22" s="102">
        <v>0</v>
      </c>
      <c r="H22" s="103">
        <f t="shared" si="0"/>
        <v>55.4</v>
      </c>
      <c r="I22" s="102">
        <v>0</v>
      </c>
      <c r="J22" s="102">
        <v>5.4</v>
      </c>
      <c r="K22" s="102" t="e">
        <f>#REF!+#REF!+#REF!+#REF!+#REF!+#REF!+#REF!</f>
        <v>#REF!</v>
      </c>
      <c r="L22" s="102" t="e">
        <f>#REF!+#REF!+#REF!+#REF!+#REF!+#REF!+#REF!</f>
        <v>#REF!</v>
      </c>
      <c r="M22" s="102" t="e">
        <f>#REF!+#REF!+#REF!+#REF!+#REF!+#REF!+#REF!</f>
        <v>#REF!</v>
      </c>
      <c r="N22" s="102">
        <v>22</v>
      </c>
      <c r="O22" s="102">
        <v>-1.21</v>
      </c>
      <c r="P22" s="102">
        <v>0</v>
      </c>
      <c r="Q22" s="102">
        <v>8</v>
      </c>
      <c r="R22" s="102">
        <v>0</v>
      </c>
      <c r="S22" s="102">
        <v>0</v>
      </c>
      <c r="T22" s="104">
        <v>0</v>
      </c>
      <c r="U22" s="104">
        <v>0</v>
      </c>
      <c r="V22" s="104">
        <v>21.21</v>
      </c>
      <c r="W22" s="104">
        <v>0</v>
      </c>
      <c r="X22" s="104">
        <v>0</v>
      </c>
      <c r="Y22" s="105">
        <f t="shared" si="1"/>
        <v>29.5</v>
      </c>
      <c r="Z22" s="102">
        <v>0</v>
      </c>
      <c r="AA22" s="102">
        <v>4</v>
      </c>
      <c r="AB22" s="102">
        <v>4.5</v>
      </c>
      <c r="AC22" s="102">
        <v>0</v>
      </c>
      <c r="AD22" s="102">
        <v>21</v>
      </c>
      <c r="AE22" s="102" t="e">
        <f>#REF!+#REF!+#REF!+#REF!+#REF!+#REF!+#REF!</f>
        <v>#REF!</v>
      </c>
      <c r="AF22" s="102">
        <v>0</v>
      </c>
      <c r="AG22" s="102">
        <v>0</v>
      </c>
      <c r="AH22" s="102">
        <v>0</v>
      </c>
      <c r="AI22" s="102">
        <v>0</v>
      </c>
      <c r="AJ22" s="102">
        <v>0</v>
      </c>
      <c r="AK22" s="102">
        <v>0</v>
      </c>
      <c r="AL22" s="111">
        <f t="shared" si="2"/>
        <v>0</v>
      </c>
      <c r="AM22" s="102">
        <v>0</v>
      </c>
      <c r="AN22" s="102">
        <v>0</v>
      </c>
      <c r="AO22" s="102">
        <v>0</v>
      </c>
      <c r="AP22" s="102">
        <v>0</v>
      </c>
      <c r="AQ22" s="102">
        <v>0</v>
      </c>
      <c r="AR22" s="103">
        <f t="shared" si="3"/>
        <v>84.9</v>
      </c>
      <c r="AS22" s="102">
        <v>95.78</v>
      </c>
      <c r="AT22" s="102">
        <v>224.22</v>
      </c>
      <c r="AU22" s="102">
        <v>0</v>
      </c>
      <c r="AV22" s="102">
        <v>4</v>
      </c>
      <c r="AW22" s="102" t="e">
        <f>#REF!+#REF!+#REF!+#REF!+#REF!+#REF!+#REF!</f>
        <v>#REF!</v>
      </c>
      <c r="AX22" s="102">
        <v>0</v>
      </c>
      <c r="AY22" s="102">
        <v>0</v>
      </c>
      <c r="AZ22" s="102">
        <v>0</v>
      </c>
      <c r="BA22" s="102">
        <v>0</v>
      </c>
      <c r="BB22" s="102">
        <v>0</v>
      </c>
      <c r="BC22" s="102">
        <v>0</v>
      </c>
      <c r="BD22" s="102"/>
      <c r="BE22" s="108">
        <f t="shared" si="4"/>
        <v>324</v>
      </c>
      <c r="BF22" s="102">
        <v>0</v>
      </c>
      <c r="BG22" s="102">
        <v>0</v>
      </c>
      <c r="BH22" s="102">
        <v>0</v>
      </c>
      <c r="BI22" s="102">
        <v>0</v>
      </c>
      <c r="BJ22" s="102">
        <v>0</v>
      </c>
      <c r="BK22" s="109">
        <v>22</v>
      </c>
      <c r="BL22" s="110">
        <v>0</v>
      </c>
      <c r="BM22" s="102">
        <v>0</v>
      </c>
      <c r="BN22" s="102">
        <v>0</v>
      </c>
      <c r="BO22" s="102">
        <v>0</v>
      </c>
      <c r="BP22" s="102">
        <v>0</v>
      </c>
    </row>
    <row r="23" spans="1:68" s="92" customFormat="1" ht="29.25" customHeight="1">
      <c r="A23" s="88"/>
      <c r="B23" s="89"/>
      <c r="C23" s="90"/>
      <c r="D23" s="101" t="s">
        <v>48</v>
      </c>
      <c r="E23" s="102"/>
      <c r="F23" s="102">
        <v>0</v>
      </c>
      <c r="G23" s="102">
        <v>40</v>
      </c>
      <c r="H23" s="103">
        <f t="shared" si="0"/>
        <v>5</v>
      </c>
      <c r="I23" s="102">
        <v>0</v>
      </c>
      <c r="J23" s="102">
        <v>5</v>
      </c>
      <c r="K23" s="102" t="e">
        <f>#REF!+#REF!+#REF!+#REF!+#REF!+#REF!+#REF!</f>
        <v>#REF!</v>
      </c>
      <c r="L23" s="102" t="e">
        <f>#REF!+#REF!+#REF!+#REF!+#REF!+#REF!+#REF!</f>
        <v>#REF!</v>
      </c>
      <c r="M23" s="102" t="e">
        <f>#REF!+#REF!+#REF!+#REF!+#REF!+#REF!+#REF!</f>
        <v>#REF!</v>
      </c>
      <c r="N23" s="102">
        <v>0</v>
      </c>
      <c r="O23" s="102">
        <v>0</v>
      </c>
      <c r="P23" s="102">
        <v>0</v>
      </c>
      <c r="Q23" s="102">
        <v>0</v>
      </c>
      <c r="R23" s="102">
        <v>0</v>
      </c>
      <c r="S23" s="102">
        <v>0</v>
      </c>
      <c r="T23" s="104">
        <v>0</v>
      </c>
      <c r="U23" s="104">
        <v>0</v>
      </c>
      <c r="V23" s="104">
        <v>0</v>
      </c>
      <c r="W23" s="104">
        <v>0</v>
      </c>
      <c r="X23" s="104">
        <v>0</v>
      </c>
      <c r="Y23" s="105">
        <f t="shared" si="1"/>
        <v>0</v>
      </c>
      <c r="Z23" s="102">
        <v>0</v>
      </c>
      <c r="AA23" s="102">
        <v>0</v>
      </c>
      <c r="AB23" s="102">
        <v>0</v>
      </c>
      <c r="AC23" s="102">
        <v>0</v>
      </c>
      <c r="AD23" s="102">
        <v>0</v>
      </c>
      <c r="AE23" s="102" t="e">
        <f>#REF!+#REF!+#REF!+#REF!+#REF!+#REF!+#REF!</f>
        <v>#REF!</v>
      </c>
      <c r="AF23" s="102">
        <v>0</v>
      </c>
      <c r="AG23" s="102">
        <v>0</v>
      </c>
      <c r="AH23" s="102">
        <v>0</v>
      </c>
      <c r="AI23" s="102">
        <v>0</v>
      </c>
      <c r="AJ23" s="102">
        <v>0</v>
      </c>
      <c r="AK23" s="102">
        <v>0</v>
      </c>
      <c r="AL23" s="111">
        <f t="shared" si="2"/>
        <v>0</v>
      </c>
      <c r="AM23" s="102">
        <v>0</v>
      </c>
      <c r="AN23" s="102">
        <v>0</v>
      </c>
      <c r="AO23" s="102">
        <v>0</v>
      </c>
      <c r="AP23" s="102">
        <v>0</v>
      </c>
      <c r="AQ23" s="102">
        <v>0</v>
      </c>
      <c r="AR23" s="103">
        <f t="shared" si="3"/>
        <v>5</v>
      </c>
      <c r="AS23" s="102">
        <v>0</v>
      </c>
      <c r="AT23" s="102">
        <v>0</v>
      </c>
      <c r="AU23" s="102">
        <v>0</v>
      </c>
      <c r="AV23" s="102">
        <v>0</v>
      </c>
      <c r="AW23" s="102" t="e">
        <f>#REF!+#REF!+#REF!+#REF!+#REF!+#REF!+#REF!</f>
        <v>#REF!</v>
      </c>
      <c r="AX23" s="102">
        <v>0</v>
      </c>
      <c r="AY23" s="102">
        <v>0</v>
      </c>
      <c r="AZ23" s="102">
        <v>0</v>
      </c>
      <c r="BA23" s="102">
        <v>0</v>
      </c>
      <c r="BB23" s="102">
        <v>0</v>
      </c>
      <c r="BC23" s="102">
        <v>0</v>
      </c>
      <c r="BD23" s="102"/>
      <c r="BE23" s="108">
        <f t="shared" si="4"/>
        <v>0</v>
      </c>
      <c r="BF23" s="102">
        <v>0</v>
      </c>
      <c r="BG23" s="102">
        <v>0</v>
      </c>
      <c r="BH23" s="102">
        <v>0</v>
      </c>
      <c r="BI23" s="102">
        <v>0</v>
      </c>
      <c r="BJ23" s="102">
        <v>0</v>
      </c>
      <c r="BK23" s="109">
        <v>0</v>
      </c>
      <c r="BL23" s="110">
        <v>0</v>
      </c>
      <c r="BM23" s="102">
        <v>0</v>
      </c>
      <c r="BN23" s="102">
        <v>0</v>
      </c>
      <c r="BO23" s="102">
        <v>0</v>
      </c>
      <c r="BP23" s="102">
        <v>0</v>
      </c>
    </row>
    <row r="24" spans="1:68" s="92" customFormat="1" ht="29.25" customHeight="1">
      <c r="A24" s="88"/>
      <c r="B24" s="89"/>
      <c r="C24" s="90"/>
      <c r="D24" s="101" t="s">
        <v>49</v>
      </c>
      <c r="E24" s="102"/>
      <c r="F24" s="102">
        <v>0</v>
      </c>
      <c r="G24" s="102">
        <v>0</v>
      </c>
      <c r="H24" s="103">
        <f t="shared" si="0"/>
        <v>72.8</v>
      </c>
      <c r="I24" s="102">
        <v>7</v>
      </c>
      <c r="J24" s="102">
        <v>5</v>
      </c>
      <c r="K24" s="102" t="e">
        <f>#REF!+#REF!+#REF!+#REF!+#REF!+#REF!+#REF!</f>
        <v>#REF!</v>
      </c>
      <c r="L24" s="102" t="e">
        <f>#REF!+#REF!+#REF!+#REF!+#REF!+#REF!+#REF!</f>
        <v>#REF!</v>
      </c>
      <c r="M24" s="102" t="e">
        <f>#REF!+#REF!+#REF!+#REF!+#REF!+#REF!+#REF!</f>
        <v>#REF!</v>
      </c>
      <c r="N24" s="102">
        <v>23.595</v>
      </c>
      <c r="O24" s="102">
        <v>7.6</v>
      </c>
      <c r="P24" s="102">
        <v>0</v>
      </c>
      <c r="Q24" s="102">
        <v>0</v>
      </c>
      <c r="R24" s="102">
        <v>0</v>
      </c>
      <c r="S24" s="102">
        <v>0</v>
      </c>
      <c r="T24" s="104">
        <v>0</v>
      </c>
      <c r="U24" s="104">
        <v>0</v>
      </c>
      <c r="V24" s="104">
        <v>0</v>
      </c>
      <c r="W24" s="104">
        <v>0</v>
      </c>
      <c r="X24" s="104">
        <v>29.605</v>
      </c>
      <c r="Y24" s="105">
        <f t="shared" si="1"/>
        <v>25.7</v>
      </c>
      <c r="Z24" s="102">
        <v>0</v>
      </c>
      <c r="AA24" s="102">
        <v>0</v>
      </c>
      <c r="AB24" s="102">
        <v>13.5</v>
      </c>
      <c r="AC24" s="102">
        <v>0</v>
      </c>
      <c r="AD24" s="102">
        <v>12.2</v>
      </c>
      <c r="AE24" s="102" t="e">
        <f>#REF!+#REF!+#REF!+#REF!+#REF!+#REF!+#REF!</f>
        <v>#REF!</v>
      </c>
      <c r="AF24" s="102">
        <v>0</v>
      </c>
      <c r="AG24" s="102">
        <v>0</v>
      </c>
      <c r="AH24" s="102">
        <v>0</v>
      </c>
      <c r="AI24" s="102">
        <v>0</v>
      </c>
      <c r="AJ24" s="102">
        <v>0</v>
      </c>
      <c r="AK24" s="102">
        <v>0</v>
      </c>
      <c r="AL24" s="111">
        <f t="shared" si="2"/>
        <v>8.628</v>
      </c>
      <c r="AM24" s="102">
        <v>4.128</v>
      </c>
      <c r="AN24" s="102">
        <v>4.5</v>
      </c>
      <c r="AO24" s="102">
        <v>0</v>
      </c>
      <c r="AP24" s="102">
        <v>0</v>
      </c>
      <c r="AQ24" s="102">
        <v>0</v>
      </c>
      <c r="AR24" s="103">
        <f t="shared" si="3"/>
        <v>107.128</v>
      </c>
      <c r="AS24" s="102">
        <v>0</v>
      </c>
      <c r="AT24" s="102">
        <v>0</v>
      </c>
      <c r="AU24" s="102">
        <v>0</v>
      </c>
      <c r="AV24" s="102">
        <v>0</v>
      </c>
      <c r="AW24" s="102" t="e">
        <f>#REF!+#REF!+#REF!+#REF!+#REF!+#REF!+#REF!</f>
        <v>#REF!</v>
      </c>
      <c r="AX24" s="102">
        <v>200</v>
      </c>
      <c r="AY24" s="102">
        <v>0</v>
      </c>
      <c r="AZ24" s="102">
        <v>0</v>
      </c>
      <c r="BA24" s="102">
        <v>0</v>
      </c>
      <c r="BB24" s="102">
        <v>0</v>
      </c>
      <c r="BC24" s="102">
        <v>0</v>
      </c>
      <c r="BD24" s="102"/>
      <c r="BE24" s="108">
        <f t="shared" si="4"/>
        <v>200</v>
      </c>
      <c r="BF24" s="102">
        <v>0</v>
      </c>
      <c r="BG24" s="102">
        <v>0</v>
      </c>
      <c r="BH24" s="102">
        <v>0</v>
      </c>
      <c r="BI24" s="102">
        <v>0</v>
      </c>
      <c r="BJ24" s="102">
        <v>0</v>
      </c>
      <c r="BK24" s="109">
        <v>0</v>
      </c>
      <c r="BL24" s="110">
        <v>0</v>
      </c>
      <c r="BM24" s="102">
        <v>0</v>
      </c>
      <c r="BN24" s="102">
        <v>0</v>
      </c>
      <c r="BO24" s="102">
        <v>0</v>
      </c>
      <c r="BP24" s="102">
        <v>0</v>
      </c>
    </row>
    <row r="25" spans="1:68" s="92" customFormat="1" ht="29.25" customHeight="1">
      <c r="A25" s="88"/>
      <c r="B25" s="89"/>
      <c r="C25" s="90"/>
      <c r="D25" s="101" t="s">
        <v>50</v>
      </c>
      <c r="E25" s="102"/>
      <c r="F25" s="102">
        <v>0</v>
      </c>
      <c r="G25" s="102">
        <v>0</v>
      </c>
      <c r="H25" s="103">
        <f t="shared" si="0"/>
        <v>161.2</v>
      </c>
      <c r="I25" s="102">
        <v>0</v>
      </c>
      <c r="J25" s="102">
        <v>6</v>
      </c>
      <c r="K25" s="102" t="e">
        <f>#REF!+#REF!+#REF!+#REF!+#REF!+#REF!+#REF!</f>
        <v>#REF!</v>
      </c>
      <c r="L25" s="102" t="e">
        <f>#REF!+#REF!+#REF!+#REF!+#REF!+#REF!+#REF!</f>
        <v>#REF!</v>
      </c>
      <c r="M25" s="102" t="e">
        <f>#REF!+#REF!+#REF!+#REF!+#REF!+#REF!+#REF!</f>
        <v>#REF!</v>
      </c>
      <c r="N25" s="102">
        <v>0</v>
      </c>
      <c r="O25" s="102">
        <v>0</v>
      </c>
      <c r="P25" s="102">
        <v>40</v>
      </c>
      <c r="Q25" s="102">
        <v>-15.547</v>
      </c>
      <c r="R25" s="102">
        <v>26</v>
      </c>
      <c r="S25" s="102">
        <v>0</v>
      </c>
      <c r="T25" s="104">
        <v>15.547</v>
      </c>
      <c r="U25" s="104">
        <v>9.1</v>
      </c>
      <c r="V25" s="104">
        <v>0</v>
      </c>
      <c r="W25" s="104">
        <v>34</v>
      </c>
      <c r="X25" s="104">
        <v>46.1</v>
      </c>
      <c r="Y25" s="105">
        <f t="shared" si="1"/>
        <v>37.849000000000004</v>
      </c>
      <c r="Z25" s="102">
        <v>4.597</v>
      </c>
      <c r="AA25" s="102">
        <v>0</v>
      </c>
      <c r="AB25" s="102">
        <v>27</v>
      </c>
      <c r="AC25" s="102">
        <v>0</v>
      </c>
      <c r="AD25" s="102">
        <v>3</v>
      </c>
      <c r="AE25" s="102" t="e">
        <f>#REF!+#REF!+#REF!+#REF!+#REF!+#REF!+#REF!</f>
        <v>#REF!</v>
      </c>
      <c r="AF25" s="102">
        <v>3.252</v>
      </c>
      <c r="AG25" s="102">
        <v>0</v>
      </c>
      <c r="AH25" s="102">
        <v>0</v>
      </c>
      <c r="AI25" s="102">
        <v>0</v>
      </c>
      <c r="AJ25" s="102">
        <v>0</v>
      </c>
      <c r="AK25" s="102">
        <v>0</v>
      </c>
      <c r="AL25" s="111">
        <f t="shared" si="2"/>
        <v>11.451</v>
      </c>
      <c r="AM25" s="102">
        <v>6.048</v>
      </c>
      <c r="AN25" s="102">
        <v>5.403</v>
      </c>
      <c r="AO25" s="102">
        <v>0</v>
      </c>
      <c r="AP25" s="102">
        <v>0</v>
      </c>
      <c r="AQ25" s="102">
        <v>0</v>
      </c>
      <c r="AR25" s="103">
        <f t="shared" si="3"/>
        <v>210.49999999999997</v>
      </c>
      <c r="AS25" s="102">
        <v>0</v>
      </c>
      <c r="AT25" s="102">
        <v>0</v>
      </c>
      <c r="AU25" s="102">
        <v>0</v>
      </c>
      <c r="AV25" s="102">
        <v>0</v>
      </c>
      <c r="AW25" s="102" t="e">
        <f>#REF!+#REF!+#REF!+#REF!+#REF!+#REF!+#REF!</f>
        <v>#REF!</v>
      </c>
      <c r="AX25" s="102">
        <v>0</v>
      </c>
      <c r="AY25" s="102">
        <v>0</v>
      </c>
      <c r="AZ25" s="102">
        <v>0</v>
      </c>
      <c r="BA25" s="102">
        <v>0</v>
      </c>
      <c r="BB25" s="102">
        <v>0</v>
      </c>
      <c r="BC25" s="102">
        <v>0</v>
      </c>
      <c r="BD25" s="102"/>
      <c r="BE25" s="108">
        <f t="shared" si="4"/>
        <v>0</v>
      </c>
      <c r="BF25" s="102">
        <v>0</v>
      </c>
      <c r="BG25" s="102">
        <v>0</v>
      </c>
      <c r="BH25" s="102">
        <v>0</v>
      </c>
      <c r="BI25" s="102">
        <v>0</v>
      </c>
      <c r="BJ25" s="102">
        <v>0</v>
      </c>
      <c r="BK25" s="109">
        <v>0</v>
      </c>
      <c r="BL25" s="110">
        <v>0</v>
      </c>
      <c r="BM25" s="102">
        <v>0</v>
      </c>
      <c r="BN25" s="102">
        <v>0</v>
      </c>
      <c r="BO25" s="102">
        <v>0</v>
      </c>
      <c r="BP25" s="102">
        <v>0</v>
      </c>
    </row>
    <row r="26" spans="1:68" s="92" customFormat="1" ht="29.25" customHeight="1">
      <c r="A26" s="88"/>
      <c r="B26" s="89"/>
      <c r="C26" s="90"/>
      <c r="D26" s="101" t="s">
        <v>51</v>
      </c>
      <c r="E26" s="102"/>
      <c r="F26" s="102">
        <v>0</v>
      </c>
      <c r="G26" s="102">
        <v>0</v>
      </c>
      <c r="H26" s="103">
        <f t="shared" si="0"/>
        <v>10</v>
      </c>
      <c r="I26" s="102">
        <v>0</v>
      </c>
      <c r="J26" s="102">
        <v>10</v>
      </c>
      <c r="K26" s="102" t="e">
        <f>#REF!+#REF!+#REF!+#REF!+#REF!+#REF!+#REF!</f>
        <v>#REF!</v>
      </c>
      <c r="L26" s="102" t="e">
        <f>#REF!+#REF!+#REF!+#REF!+#REF!+#REF!+#REF!</f>
        <v>#REF!</v>
      </c>
      <c r="M26" s="102" t="e">
        <f>#REF!+#REF!+#REF!+#REF!+#REF!+#REF!+#REF!</f>
        <v>#REF!</v>
      </c>
      <c r="N26" s="102">
        <v>0</v>
      </c>
      <c r="O26" s="102">
        <v>0</v>
      </c>
      <c r="P26" s="102">
        <v>0</v>
      </c>
      <c r="Q26" s="102">
        <v>0</v>
      </c>
      <c r="R26" s="102">
        <v>0</v>
      </c>
      <c r="S26" s="102">
        <v>0</v>
      </c>
      <c r="T26" s="104">
        <v>0</v>
      </c>
      <c r="U26" s="104">
        <v>0</v>
      </c>
      <c r="V26" s="104">
        <v>0</v>
      </c>
      <c r="W26" s="104">
        <v>0</v>
      </c>
      <c r="X26" s="104">
        <v>0</v>
      </c>
      <c r="Y26" s="105">
        <f t="shared" si="1"/>
        <v>4.209</v>
      </c>
      <c r="Z26" s="102">
        <v>0</v>
      </c>
      <c r="AA26" s="102">
        <v>0</v>
      </c>
      <c r="AB26" s="102">
        <v>0</v>
      </c>
      <c r="AC26" s="102">
        <v>0</v>
      </c>
      <c r="AD26" s="102">
        <v>0</v>
      </c>
      <c r="AE26" s="102" t="e">
        <f>#REF!+#REF!+#REF!+#REF!+#REF!+#REF!+#REF!</f>
        <v>#REF!</v>
      </c>
      <c r="AF26" s="102">
        <v>4.209</v>
      </c>
      <c r="AG26" s="102">
        <v>0</v>
      </c>
      <c r="AH26" s="102">
        <v>0</v>
      </c>
      <c r="AI26" s="102">
        <v>0</v>
      </c>
      <c r="AJ26" s="102">
        <v>0</v>
      </c>
      <c r="AK26" s="102">
        <v>0</v>
      </c>
      <c r="AL26" s="111">
        <f t="shared" si="2"/>
        <v>5.091</v>
      </c>
      <c r="AM26" s="102">
        <v>5.091</v>
      </c>
      <c r="AN26" s="102">
        <v>0</v>
      </c>
      <c r="AO26" s="102">
        <v>0</v>
      </c>
      <c r="AP26" s="102">
        <v>0</v>
      </c>
      <c r="AQ26" s="102">
        <v>0</v>
      </c>
      <c r="AR26" s="103">
        <f t="shared" si="3"/>
        <v>19.3</v>
      </c>
      <c r="AS26" s="102">
        <v>0</v>
      </c>
      <c r="AT26" s="102">
        <v>0</v>
      </c>
      <c r="AU26" s="102">
        <v>220</v>
      </c>
      <c r="AV26" s="102">
        <v>0</v>
      </c>
      <c r="AW26" s="102" t="e">
        <f>#REF!+#REF!+#REF!+#REF!+#REF!+#REF!+#REF!</f>
        <v>#REF!</v>
      </c>
      <c r="AX26" s="102">
        <v>0</v>
      </c>
      <c r="AY26" s="102">
        <v>0</v>
      </c>
      <c r="AZ26" s="102">
        <v>0</v>
      </c>
      <c r="BA26" s="102">
        <v>0</v>
      </c>
      <c r="BB26" s="102">
        <v>0</v>
      </c>
      <c r="BC26" s="102">
        <v>0</v>
      </c>
      <c r="BD26" s="102"/>
      <c r="BE26" s="108">
        <f t="shared" si="4"/>
        <v>220</v>
      </c>
      <c r="BF26" s="102">
        <v>0</v>
      </c>
      <c r="BG26" s="102">
        <v>0</v>
      </c>
      <c r="BH26" s="102">
        <v>0</v>
      </c>
      <c r="BI26" s="102">
        <v>0</v>
      </c>
      <c r="BJ26" s="102">
        <v>0</v>
      </c>
      <c r="BK26" s="109">
        <v>0</v>
      </c>
      <c r="BL26" s="110">
        <v>0</v>
      </c>
      <c r="BM26" s="102">
        <v>0</v>
      </c>
      <c r="BN26" s="102">
        <v>0</v>
      </c>
      <c r="BO26" s="102">
        <v>0</v>
      </c>
      <c r="BP26" s="102">
        <v>0</v>
      </c>
    </row>
    <row r="27" spans="1:68" s="92" customFormat="1" ht="29.25" customHeight="1">
      <c r="A27" s="88"/>
      <c r="B27" s="89"/>
      <c r="C27" s="90"/>
      <c r="D27" s="101" t="s">
        <v>52</v>
      </c>
      <c r="E27" s="102"/>
      <c r="F27" s="102">
        <v>0</v>
      </c>
      <c r="G27" s="102">
        <v>50</v>
      </c>
      <c r="H27" s="103">
        <f t="shared" si="0"/>
        <v>6</v>
      </c>
      <c r="I27" s="102">
        <v>0</v>
      </c>
      <c r="J27" s="102">
        <v>3</v>
      </c>
      <c r="K27" s="102" t="e">
        <f>#REF!+#REF!+#REF!+#REF!+#REF!+#REF!+#REF!</f>
        <v>#REF!</v>
      </c>
      <c r="L27" s="102" t="e">
        <f>#REF!+#REF!+#REF!+#REF!+#REF!+#REF!+#REF!</f>
        <v>#REF!</v>
      </c>
      <c r="M27" s="102" t="e">
        <f>#REF!+#REF!+#REF!+#REF!+#REF!+#REF!+#REF!</f>
        <v>#REF!</v>
      </c>
      <c r="N27" s="102">
        <v>0</v>
      </c>
      <c r="O27" s="102">
        <v>3</v>
      </c>
      <c r="P27" s="102">
        <v>0</v>
      </c>
      <c r="Q27" s="102">
        <v>0</v>
      </c>
      <c r="R27" s="102">
        <v>0</v>
      </c>
      <c r="S27" s="102">
        <v>0</v>
      </c>
      <c r="T27" s="104">
        <v>0</v>
      </c>
      <c r="U27" s="104">
        <v>0</v>
      </c>
      <c r="V27" s="104">
        <v>0</v>
      </c>
      <c r="W27" s="104">
        <v>0</v>
      </c>
      <c r="X27" s="104">
        <v>0</v>
      </c>
      <c r="Y27" s="105">
        <f t="shared" si="1"/>
        <v>0</v>
      </c>
      <c r="Z27" s="102">
        <v>0</v>
      </c>
      <c r="AA27" s="102">
        <v>0</v>
      </c>
      <c r="AB27" s="102">
        <v>0</v>
      </c>
      <c r="AC27" s="102">
        <v>0</v>
      </c>
      <c r="AD27" s="102">
        <v>0</v>
      </c>
      <c r="AE27" s="102" t="e">
        <f>#REF!+#REF!+#REF!+#REF!+#REF!+#REF!+#REF!</f>
        <v>#REF!</v>
      </c>
      <c r="AF27" s="102">
        <v>0</v>
      </c>
      <c r="AG27" s="102">
        <v>0</v>
      </c>
      <c r="AH27" s="102">
        <v>0</v>
      </c>
      <c r="AI27" s="102">
        <v>0</v>
      </c>
      <c r="AJ27" s="102">
        <v>0</v>
      </c>
      <c r="AK27" s="102">
        <v>0</v>
      </c>
      <c r="AL27" s="111">
        <f t="shared" si="2"/>
        <v>0</v>
      </c>
      <c r="AM27" s="102">
        <v>0</v>
      </c>
      <c r="AN27" s="102">
        <v>0</v>
      </c>
      <c r="AO27" s="102">
        <v>0</v>
      </c>
      <c r="AP27" s="102">
        <v>0</v>
      </c>
      <c r="AQ27" s="102">
        <v>0</v>
      </c>
      <c r="AR27" s="103">
        <f t="shared" si="3"/>
        <v>6</v>
      </c>
      <c r="AS27" s="102">
        <v>0</v>
      </c>
      <c r="AT27" s="102">
        <v>0</v>
      </c>
      <c r="AU27" s="102">
        <v>0</v>
      </c>
      <c r="AV27" s="102">
        <v>0</v>
      </c>
      <c r="AW27" s="102" t="e">
        <f>#REF!+#REF!+#REF!+#REF!+#REF!+#REF!+#REF!</f>
        <v>#REF!</v>
      </c>
      <c r="AX27" s="102">
        <v>0</v>
      </c>
      <c r="AY27" s="102">
        <v>0</v>
      </c>
      <c r="AZ27" s="102">
        <v>0</v>
      </c>
      <c r="BA27" s="102">
        <v>0</v>
      </c>
      <c r="BB27" s="102">
        <v>0</v>
      </c>
      <c r="BC27" s="102">
        <v>0</v>
      </c>
      <c r="BD27" s="102"/>
      <c r="BE27" s="108">
        <f t="shared" si="4"/>
        <v>0</v>
      </c>
      <c r="BF27" s="102">
        <v>0</v>
      </c>
      <c r="BG27" s="102">
        <v>0</v>
      </c>
      <c r="BH27" s="102">
        <v>0</v>
      </c>
      <c r="BI27" s="102">
        <v>0</v>
      </c>
      <c r="BJ27" s="102">
        <v>0</v>
      </c>
      <c r="BK27" s="109">
        <v>0</v>
      </c>
      <c r="BL27" s="110">
        <v>0</v>
      </c>
      <c r="BM27" s="102">
        <v>0</v>
      </c>
      <c r="BN27" s="102">
        <v>0</v>
      </c>
      <c r="BO27" s="102">
        <v>0</v>
      </c>
      <c r="BP27" s="102">
        <v>0</v>
      </c>
    </row>
    <row r="28" spans="1:68" s="92" customFormat="1" ht="33" customHeight="1">
      <c r="A28" s="88"/>
      <c r="B28" s="89"/>
      <c r="C28" s="90"/>
      <c r="D28" s="101" t="s">
        <v>53</v>
      </c>
      <c r="E28" s="102"/>
      <c r="F28" s="102">
        <v>0</v>
      </c>
      <c r="G28" s="102">
        <v>0</v>
      </c>
      <c r="H28" s="103">
        <f t="shared" si="0"/>
        <v>32.4</v>
      </c>
      <c r="I28" s="102">
        <v>0</v>
      </c>
      <c r="J28" s="102">
        <v>5</v>
      </c>
      <c r="K28" s="102" t="e">
        <f>#REF!+#REF!+#REF!+#REF!+#REF!+#REF!+#REF!</f>
        <v>#REF!</v>
      </c>
      <c r="L28" s="102" t="e">
        <f>#REF!+#REF!+#REF!+#REF!+#REF!+#REF!+#REF!</f>
        <v>#REF!</v>
      </c>
      <c r="M28" s="102" t="e">
        <f>#REF!+#REF!+#REF!+#REF!+#REF!+#REF!+#REF!</f>
        <v>#REF!</v>
      </c>
      <c r="N28" s="102">
        <v>0</v>
      </c>
      <c r="O28" s="102">
        <v>18</v>
      </c>
      <c r="P28" s="102">
        <v>0</v>
      </c>
      <c r="Q28" s="102">
        <v>0</v>
      </c>
      <c r="R28" s="102">
        <v>0</v>
      </c>
      <c r="S28" s="102">
        <v>0</v>
      </c>
      <c r="T28" s="104">
        <v>0</v>
      </c>
      <c r="U28" s="104">
        <v>9.4</v>
      </c>
      <c r="V28" s="104">
        <v>0</v>
      </c>
      <c r="W28" s="104">
        <v>0</v>
      </c>
      <c r="X28" s="104">
        <v>0</v>
      </c>
      <c r="Y28" s="105">
        <f t="shared" si="1"/>
        <v>2.3</v>
      </c>
      <c r="Z28" s="102">
        <v>0</v>
      </c>
      <c r="AA28" s="102">
        <v>0</v>
      </c>
      <c r="AB28" s="102">
        <v>0</v>
      </c>
      <c r="AC28" s="102">
        <v>0</v>
      </c>
      <c r="AD28" s="102">
        <v>2.3</v>
      </c>
      <c r="AE28" s="102" t="e">
        <f>#REF!+#REF!+#REF!+#REF!+#REF!+#REF!+#REF!</f>
        <v>#REF!</v>
      </c>
      <c r="AF28" s="102">
        <v>0</v>
      </c>
      <c r="AG28" s="102">
        <v>0</v>
      </c>
      <c r="AH28" s="102">
        <v>0</v>
      </c>
      <c r="AI28" s="102">
        <v>0</v>
      </c>
      <c r="AJ28" s="102">
        <v>0</v>
      </c>
      <c r="AK28" s="102">
        <v>0</v>
      </c>
      <c r="AL28" s="111">
        <f t="shared" si="2"/>
        <v>0</v>
      </c>
      <c r="AM28" s="102">
        <v>0</v>
      </c>
      <c r="AN28" s="102">
        <v>0</v>
      </c>
      <c r="AO28" s="102">
        <v>0</v>
      </c>
      <c r="AP28" s="102">
        <v>0</v>
      </c>
      <c r="AQ28" s="102">
        <v>0</v>
      </c>
      <c r="AR28" s="103">
        <f t="shared" si="3"/>
        <v>34.699999999999996</v>
      </c>
      <c r="AS28" s="102">
        <v>0</v>
      </c>
      <c r="AT28" s="102">
        <v>0</v>
      </c>
      <c r="AU28" s="102">
        <v>0</v>
      </c>
      <c r="AV28" s="102">
        <v>65</v>
      </c>
      <c r="AW28" s="102" t="e">
        <f>#REF!+#REF!+#REF!+#REF!+#REF!+#REF!+#REF!</f>
        <v>#REF!</v>
      </c>
      <c r="AX28" s="102">
        <v>0</v>
      </c>
      <c r="AY28" s="102">
        <v>0</v>
      </c>
      <c r="AZ28" s="102">
        <v>0</v>
      </c>
      <c r="BA28" s="102">
        <v>0</v>
      </c>
      <c r="BB28" s="102">
        <v>0</v>
      </c>
      <c r="BC28" s="102">
        <v>0</v>
      </c>
      <c r="BD28" s="102"/>
      <c r="BE28" s="108">
        <f t="shared" si="4"/>
        <v>65</v>
      </c>
      <c r="BF28" s="102">
        <v>0</v>
      </c>
      <c r="BG28" s="102">
        <v>0</v>
      </c>
      <c r="BH28" s="102">
        <v>0</v>
      </c>
      <c r="BI28" s="102">
        <v>0</v>
      </c>
      <c r="BJ28" s="102">
        <v>0</v>
      </c>
      <c r="BK28" s="109">
        <v>15</v>
      </c>
      <c r="BL28" s="110">
        <v>0</v>
      </c>
      <c r="BM28" s="102">
        <v>0</v>
      </c>
      <c r="BN28" s="102">
        <v>0</v>
      </c>
      <c r="BO28" s="102">
        <v>0</v>
      </c>
      <c r="BP28" s="102">
        <v>0</v>
      </c>
    </row>
    <row r="29" spans="1:68" s="92" customFormat="1" ht="29.25" customHeight="1">
      <c r="A29" s="88"/>
      <c r="B29" s="89"/>
      <c r="C29" s="90"/>
      <c r="D29" s="101" t="s">
        <v>54</v>
      </c>
      <c r="E29" s="102"/>
      <c r="F29" s="102">
        <v>0</v>
      </c>
      <c r="G29" s="102">
        <v>0</v>
      </c>
      <c r="H29" s="103">
        <f t="shared" si="0"/>
        <v>53</v>
      </c>
      <c r="I29" s="102">
        <v>44</v>
      </c>
      <c r="J29" s="102">
        <v>6</v>
      </c>
      <c r="K29" s="102" t="e">
        <f>#REF!+#REF!+#REF!+#REF!+#REF!+#REF!+#REF!</f>
        <v>#REF!</v>
      </c>
      <c r="L29" s="102" t="e">
        <f>#REF!+#REF!+#REF!+#REF!+#REF!+#REF!+#REF!</f>
        <v>#REF!</v>
      </c>
      <c r="M29" s="102" t="e">
        <f>#REF!+#REF!+#REF!+#REF!+#REF!+#REF!+#REF!</f>
        <v>#REF!</v>
      </c>
      <c r="N29" s="102">
        <v>0</v>
      </c>
      <c r="O29" s="102">
        <v>0</v>
      </c>
      <c r="P29" s="102">
        <v>3</v>
      </c>
      <c r="Q29" s="102">
        <v>0</v>
      </c>
      <c r="R29" s="102">
        <v>0</v>
      </c>
      <c r="S29" s="102">
        <v>0</v>
      </c>
      <c r="T29" s="104">
        <v>0</v>
      </c>
      <c r="U29" s="104">
        <v>0</v>
      </c>
      <c r="V29" s="104">
        <v>0</v>
      </c>
      <c r="W29" s="104">
        <v>0</v>
      </c>
      <c r="X29" s="104">
        <v>0</v>
      </c>
      <c r="Y29" s="105">
        <f t="shared" si="1"/>
        <v>25</v>
      </c>
      <c r="Z29" s="102">
        <v>0</v>
      </c>
      <c r="AA29" s="102">
        <v>0</v>
      </c>
      <c r="AB29" s="102">
        <v>15</v>
      </c>
      <c r="AC29" s="102">
        <v>0</v>
      </c>
      <c r="AD29" s="102">
        <v>10</v>
      </c>
      <c r="AE29" s="102" t="e">
        <f>#REF!+#REF!+#REF!+#REF!+#REF!+#REF!+#REF!</f>
        <v>#REF!</v>
      </c>
      <c r="AF29" s="102">
        <v>0</v>
      </c>
      <c r="AG29" s="102">
        <v>0</v>
      </c>
      <c r="AH29" s="102">
        <v>0</v>
      </c>
      <c r="AI29" s="102">
        <v>0</v>
      </c>
      <c r="AJ29" s="102">
        <v>0</v>
      </c>
      <c r="AK29" s="102">
        <v>0</v>
      </c>
      <c r="AL29" s="111">
        <f t="shared" si="2"/>
        <v>0</v>
      </c>
      <c r="AM29" s="102">
        <v>0</v>
      </c>
      <c r="AN29" s="102">
        <v>0</v>
      </c>
      <c r="AO29" s="102">
        <v>0</v>
      </c>
      <c r="AP29" s="102">
        <v>0</v>
      </c>
      <c r="AQ29" s="102">
        <v>0</v>
      </c>
      <c r="AR29" s="103">
        <f t="shared" si="3"/>
        <v>78</v>
      </c>
      <c r="AS29" s="102">
        <v>0</v>
      </c>
      <c r="AT29" s="102">
        <v>0</v>
      </c>
      <c r="AU29" s="102">
        <v>0</v>
      </c>
      <c r="AV29" s="102">
        <v>6</v>
      </c>
      <c r="AW29" s="102" t="e">
        <f>#REF!+#REF!+#REF!+#REF!+#REF!+#REF!+#REF!</f>
        <v>#REF!</v>
      </c>
      <c r="AX29" s="102">
        <v>0</v>
      </c>
      <c r="AY29" s="102">
        <v>0</v>
      </c>
      <c r="AZ29" s="102">
        <v>0</v>
      </c>
      <c r="BA29" s="102">
        <v>0</v>
      </c>
      <c r="BB29" s="102">
        <v>0</v>
      </c>
      <c r="BC29" s="102">
        <v>0</v>
      </c>
      <c r="BD29" s="102"/>
      <c r="BE29" s="108">
        <f t="shared" si="4"/>
        <v>6</v>
      </c>
      <c r="BF29" s="305">
        <v>35.489</v>
      </c>
      <c r="BG29" s="102">
        <v>0</v>
      </c>
      <c r="BH29" s="102">
        <v>0</v>
      </c>
      <c r="BI29" s="102">
        <v>0</v>
      </c>
      <c r="BJ29" s="102">
        <v>0</v>
      </c>
      <c r="BK29" s="109">
        <v>15</v>
      </c>
      <c r="BL29" s="110">
        <v>0</v>
      </c>
      <c r="BM29" s="102">
        <v>0</v>
      </c>
      <c r="BN29" s="102">
        <v>0</v>
      </c>
      <c r="BO29" s="102">
        <v>0</v>
      </c>
      <c r="BP29" s="102">
        <v>0</v>
      </c>
    </row>
    <row r="30" spans="1:68" ht="32.25" customHeight="1">
      <c r="A30" s="112" t="s">
        <v>55</v>
      </c>
      <c r="B30" s="113" t="s">
        <v>442</v>
      </c>
      <c r="C30" s="114">
        <v>0</v>
      </c>
      <c r="D30" s="101" t="s">
        <v>56</v>
      </c>
      <c r="E30" s="102"/>
      <c r="F30" s="102">
        <v>0</v>
      </c>
      <c r="G30" s="102">
        <v>0</v>
      </c>
      <c r="H30" s="103">
        <f t="shared" si="0"/>
        <v>20</v>
      </c>
      <c r="I30" s="102">
        <v>0</v>
      </c>
      <c r="J30" s="102">
        <v>2</v>
      </c>
      <c r="K30" s="102" t="e">
        <f>#REF!+#REF!+#REF!+#REF!+#REF!+#REF!+#REF!</f>
        <v>#REF!</v>
      </c>
      <c r="L30" s="102" t="e">
        <f>#REF!+#REF!+#REF!+#REF!+#REF!+#REF!+#REF!</f>
        <v>#REF!</v>
      </c>
      <c r="M30" s="102" t="e">
        <f>#REF!+#REF!+#REF!+#REF!+#REF!+#REF!+#REF!</f>
        <v>#REF!</v>
      </c>
      <c r="N30" s="102">
        <v>0</v>
      </c>
      <c r="O30" s="102">
        <v>0</v>
      </c>
      <c r="P30" s="102">
        <v>0</v>
      </c>
      <c r="Q30" s="102">
        <v>0</v>
      </c>
      <c r="R30" s="102">
        <v>18</v>
      </c>
      <c r="S30" s="102">
        <v>0</v>
      </c>
      <c r="T30" s="104">
        <v>0</v>
      </c>
      <c r="U30" s="104">
        <v>0</v>
      </c>
      <c r="V30" s="104">
        <v>0</v>
      </c>
      <c r="W30" s="104">
        <v>0</v>
      </c>
      <c r="X30" s="104">
        <v>0</v>
      </c>
      <c r="Y30" s="105">
        <f t="shared" si="1"/>
        <v>28</v>
      </c>
      <c r="Z30" s="102">
        <v>0</v>
      </c>
      <c r="AA30" s="102">
        <v>0</v>
      </c>
      <c r="AB30" s="102">
        <v>0</v>
      </c>
      <c r="AC30" s="102">
        <v>9</v>
      </c>
      <c r="AD30" s="102">
        <v>19</v>
      </c>
      <c r="AE30" s="102" t="e">
        <f>#REF!+#REF!+#REF!+#REF!+#REF!+#REF!+#REF!</f>
        <v>#REF!</v>
      </c>
      <c r="AF30" s="102">
        <v>0</v>
      </c>
      <c r="AG30" s="102">
        <v>0</v>
      </c>
      <c r="AH30" s="102">
        <v>0</v>
      </c>
      <c r="AI30" s="102">
        <v>0</v>
      </c>
      <c r="AJ30" s="102">
        <v>0</v>
      </c>
      <c r="AK30" s="102">
        <v>0</v>
      </c>
      <c r="AL30" s="111">
        <f t="shared" si="2"/>
        <v>0</v>
      </c>
      <c r="AM30" s="102">
        <v>0</v>
      </c>
      <c r="AN30" s="102">
        <v>0</v>
      </c>
      <c r="AO30" s="102">
        <v>0</v>
      </c>
      <c r="AP30" s="102">
        <v>0</v>
      </c>
      <c r="AQ30" s="102">
        <v>0</v>
      </c>
      <c r="AR30" s="103">
        <f t="shared" si="3"/>
        <v>48</v>
      </c>
      <c r="AS30" s="102">
        <v>0</v>
      </c>
      <c r="AT30" s="102">
        <v>0</v>
      </c>
      <c r="AU30" s="102">
        <v>0</v>
      </c>
      <c r="AV30" s="102">
        <v>0</v>
      </c>
      <c r="AW30" s="102" t="e">
        <f>#REF!+#REF!+#REF!+#REF!+#REF!+#REF!+#REF!</f>
        <v>#REF!</v>
      </c>
      <c r="AX30" s="102">
        <v>0</v>
      </c>
      <c r="AY30" s="102">
        <v>0</v>
      </c>
      <c r="AZ30" s="102">
        <v>0</v>
      </c>
      <c r="BA30" s="102">
        <v>0</v>
      </c>
      <c r="BB30" s="102">
        <v>0</v>
      </c>
      <c r="BC30" s="102">
        <v>0</v>
      </c>
      <c r="BD30" s="102"/>
      <c r="BE30" s="108">
        <f t="shared" si="4"/>
        <v>0</v>
      </c>
      <c r="BF30" s="102">
        <v>0</v>
      </c>
      <c r="BG30" s="102">
        <v>0</v>
      </c>
      <c r="BH30" s="102">
        <v>0</v>
      </c>
      <c r="BI30" s="102">
        <v>0</v>
      </c>
      <c r="BJ30" s="102">
        <v>0</v>
      </c>
      <c r="BK30" s="115">
        <v>0</v>
      </c>
      <c r="BL30" s="110">
        <v>0</v>
      </c>
      <c r="BM30" s="102">
        <v>0</v>
      </c>
      <c r="BN30" s="102">
        <v>0</v>
      </c>
      <c r="BO30" s="102">
        <v>0</v>
      </c>
      <c r="BP30" s="102">
        <v>0</v>
      </c>
    </row>
    <row r="31" spans="1:68" ht="32.25" customHeight="1">
      <c r="A31" s="116" t="s">
        <v>57</v>
      </c>
      <c r="B31" s="113" t="s">
        <v>442</v>
      </c>
      <c r="C31" s="114">
        <v>0</v>
      </c>
      <c r="D31" s="101" t="s">
        <v>58</v>
      </c>
      <c r="E31" s="102"/>
      <c r="F31" s="102">
        <v>0</v>
      </c>
      <c r="G31" s="102">
        <v>0</v>
      </c>
      <c r="H31" s="103">
        <f t="shared" si="0"/>
        <v>104.39968</v>
      </c>
      <c r="I31" s="102">
        <v>32.797</v>
      </c>
      <c r="J31" s="102">
        <v>3</v>
      </c>
      <c r="K31" s="102" t="e">
        <f>#REF!+#REF!+#REF!+#REF!+#REF!+#REF!+#REF!</f>
        <v>#REF!</v>
      </c>
      <c r="L31" s="102" t="e">
        <f>#REF!+#REF!+#REF!+#REF!+#REF!+#REF!+#REF!</f>
        <v>#REF!</v>
      </c>
      <c r="M31" s="102" t="e">
        <f>#REF!+#REF!+#REF!+#REF!+#REF!+#REF!+#REF!</f>
        <v>#REF!</v>
      </c>
      <c r="N31" s="102">
        <v>43</v>
      </c>
      <c r="O31" s="102">
        <v>-9.718</v>
      </c>
      <c r="P31" s="102">
        <v>0</v>
      </c>
      <c r="Q31" s="102">
        <v>0</v>
      </c>
      <c r="R31" s="102">
        <v>0</v>
      </c>
      <c r="S31" s="102">
        <v>0</v>
      </c>
      <c r="T31" s="104">
        <v>0</v>
      </c>
      <c r="U31" s="104">
        <v>0.60268</v>
      </c>
      <c r="V31" s="104">
        <v>34.718</v>
      </c>
      <c r="W31" s="104">
        <v>0</v>
      </c>
      <c r="X31" s="104">
        <v>0</v>
      </c>
      <c r="Y31" s="105">
        <f t="shared" si="1"/>
        <v>7</v>
      </c>
      <c r="Z31" s="102">
        <v>0</v>
      </c>
      <c r="AA31" s="102">
        <v>2</v>
      </c>
      <c r="AB31" s="102">
        <v>0</v>
      </c>
      <c r="AC31" s="102">
        <v>0</v>
      </c>
      <c r="AD31" s="102">
        <v>5</v>
      </c>
      <c r="AE31" s="102" t="e">
        <f>#REF!+#REF!+#REF!+#REF!+#REF!+#REF!+#REF!</f>
        <v>#REF!</v>
      </c>
      <c r="AF31" s="102">
        <v>0</v>
      </c>
      <c r="AG31" s="102">
        <v>0</v>
      </c>
      <c r="AH31" s="102">
        <v>0</v>
      </c>
      <c r="AI31" s="102">
        <v>0</v>
      </c>
      <c r="AJ31" s="102">
        <v>0</v>
      </c>
      <c r="AK31" s="102">
        <v>0</v>
      </c>
      <c r="AL31" s="111">
        <f t="shared" si="2"/>
        <v>0</v>
      </c>
      <c r="AM31" s="102">
        <v>0</v>
      </c>
      <c r="AN31" s="102">
        <v>0</v>
      </c>
      <c r="AO31" s="102">
        <v>0</v>
      </c>
      <c r="AP31" s="102">
        <v>0</v>
      </c>
      <c r="AQ31" s="102">
        <v>0</v>
      </c>
      <c r="AR31" s="103">
        <f t="shared" si="3"/>
        <v>111.39968</v>
      </c>
      <c r="AS31" s="102">
        <v>0</v>
      </c>
      <c r="AT31" s="102">
        <v>0</v>
      </c>
      <c r="AU31" s="102">
        <v>0</v>
      </c>
      <c r="AV31" s="102">
        <v>0</v>
      </c>
      <c r="AW31" s="102" t="e">
        <f>#REF!+#REF!+#REF!+#REF!+#REF!+#REF!+#REF!</f>
        <v>#REF!</v>
      </c>
      <c r="AX31" s="102">
        <v>0</v>
      </c>
      <c r="AY31" s="102">
        <v>0</v>
      </c>
      <c r="AZ31" s="102">
        <v>0</v>
      </c>
      <c r="BA31" s="102">
        <v>0</v>
      </c>
      <c r="BB31" s="102">
        <v>0</v>
      </c>
      <c r="BC31" s="102">
        <v>0</v>
      </c>
      <c r="BD31" s="102"/>
      <c r="BE31" s="108">
        <f t="shared" si="4"/>
        <v>0</v>
      </c>
      <c r="BF31" s="102">
        <v>0</v>
      </c>
      <c r="BG31" s="102">
        <v>0</v>
      </c>
      <c r="BH31" s="102">
        <v>0</v>
      </c>
      <c r="BI31" s="102">
        <v>0</v>
      </c>
      <c r="BJ31" s="102">
        <v>0</v>
      </c>
      <c r="BK31" s="115">
        <v>0</v>
      </c>
      <c r="BL31" s="110">
        <v>0</v>
      </c>
      <c r="BM31" s="102">
        <v>0</v>
      </c>
      <c r="BN31" s="102">
        <v>0</v>
      </c>
      <c r="BO31" s="102">
        <v>0</v>
      </c>
      <c r="BP31" s="102">
        <v>0</v>
      </c>
    </row>
    <row r="32" spans="1:68" ht="37.5" customHeight="1">
      <c r="A32" s="117" t="s">
        <v>59</v>
      </c>
      <c r="B32" s="113" t="s">
        <v>442</v>
      </c>
      <c r="C32" s="114">
        <v>0</v>
      </c>
      <c r="D32" s="101" t="s">
        <v>60</v>
      </c>
      <c r="E32" s="102"/>
      <c r="F32" s="102">
        <v>0</v>
      </c>
      <c r="G32" s="102">
        <v>0</v>
      </c>
      <c r="H32" s="103">
        <f t="shared" si="0"/>
        <v>3.0004</v>
      </c>
      <c r="I32" s="102">
        <v>1.56</v>
      </c>
      <c r="J32" s="102">
        <v>1</v>
      </c>
      <c r="K32" s="102" t="e">
        <f>#REF!+#REF!+#REF!+#REF!+#REF!+#REF!+#REF!</f>
        <v>#REF!</v>
      </c>
      <c r="L32" s="102" t="e">
        <f>#REF!+#REF!+#REF!+#REF!+#REF!+#REF!+#REF!</f>
        <v>#REF!</v>
      </c>
      <c r="M32" s="102" t="e">
        <f>#REF!+#REF!+#REF!+#REF!+#REF!+#REF!+#REF!</f>
        <v>#REF!</v>
      </c>
      <c r="N32" s="102">
        <v>0</v>
      </c>
      <c r="O32" s="102">
        <v>0</v>
      </c>
      <c r="P32" s="102">
        <v>0</v>
      </c>
      <c r="Q32" s="102">
        <v>0</v>
      </c>
      <c r="R32" s="102">
        <v>0</v>
      </c>
      <c r="S32" s="102">
        <v>0</v>
      </c>
      <c r="T32" s="104">
        <v>0</v>
      </c>
      <c r="U32" s="104">
        <v>0.4404</v>
      </c>
      <c r="V32" s="104">
        <v>0</v>
      </c>
      <c r="W32" s="104">
        <v>0</v>
      </c>
      <c r="X32" s="104">
        <v>0</v>
      </c>
      <c r="Y32" s="105">
        <f t="shared" si="1"/>
        <v>0</v>
      </c>
      <c r="Z32" s="102">
        <v>0</v>
      </c>
      <c r="AA32" s="102">
        <v>0</v>
      </c>
      <c r="AB32" s="102">
        <v>0</v>
      </c>
      <c r="AC32" s="102">
        <v>0</v>
      </c>
      <c r="AD32" s="102">
        <v>0</v>
      </c>
      <c r="AE32" s="102" t="e">
        <f>#REF!+#REF!+#REF!+#REF!+#REF!+#REF!+#REF!</f>
        <v>#REF!</v>
      </c>
      <c r="AF32" s="102">
        <v>0</v>
      </c>
      <c r="AG32" s="102">
        <v>0</v>
      </c>
      <c r="AH32" s="102">
        <v>0</v>
      </c>
      <c r="AI32" s="102">
        <v>0</v>
      </c>
      <c r="AJ32" s="102">
        <v>0</v>
      </c>
      <c r="AK32" s="102">
        <v>0</v>
      </c>
      <c r="AL32" s="111">
        <f t="shared" si="2"/>
        <v>0</v>
      </c>
      <c r="AM32" s="102">
        <v>0</v>
      </c>
      <c r="AN32" s="102">
        <v>0</v>
      </c>
      <c r="AO32" s="102">
        <v>0</v>
      </c>
      <c r="AP32" s="102">
        <v>0</v>
      </c>
      <c r="AQ32" s="102">
        <v>0</v>
      </c>
      <c r="AR32" s="103">
        <f t="shared" si="3"/>
        <v>3.0004</v>
      </c>
      <c r="AS32" s="102">
        <v>0</v>
      </c>
      <c r="AT32" s="102">
        <v>0</v>
      </c>
      <c r="AU32" s="102">
        <v>0</v>
      </c>
      <c r="AV32" s="102">
        <v>0</v>
      </c>
      <c r="AW32" s="102" t="e">
        <f>#REF!+#REF!+#REF!+#REF!+#REF!+#REF!+#REF!</f>
        <v>#REF!</v>
      </c>
      <c r="AX32" s="102">
        <v>0</v>
      </c>
      <c r="AY32" s="102">
        <v>0</v>
      </c>
      <c r="AZ32" s="102">
        <v>0</v>
      </c>
      <c r="BA32" s="102">
        <v>0</v>
      </c>
      <c r="BB32" s="102">
        <v>0</v>
      </c>
      <c r="BC32" s="102">
        <v>0</v>
      </c>
      <c r="BD32" s="102"/>
      <c r="BE32" s="108">
        <f t="shared" si="4"/>
        <v>0</v>
      </c>
      <c r="BF32" s="102">
        <v>0</v>
      </c>
      <c r="BG32" s="102">
        <v>0</v>
      </c>
      <c r="BH32" s="102">
        <v>0</v>
      </c>
      <c r="BI32" s="102">
        <v>0</v>
      </c>
      <c r="BJ32" s="102">
        <v>0</v>
      </c>
      <c r="BK32" s="115">
        <v>0</v>
      </c>
      <c r="BL32" s="110">
        <v>0</v>
      </c>
      <c r="BM32" s="102">
        <v>0</v>
      </c>
      <c r="BN32" s="102">
        <v>0</v>
      </c>
      <c r="BO32" s="102">
        <v>0</v>
      </c>
      <c r="BP32" s="102">
        <v>0</v>
      </c>
    </row>
    <row r="33" spans="1:68" ht="37.5" customHeight="1">
      <c r="A33" s="117" t="s">
        <v>61</v>
      </c>
      <c r="B33" s="113" t="s">
        <v>442</v>
      </c>
      <c r="C33" s="114">
        <v>0</v>
      </c>
      <c r="D33" s="101" t="s">
        <v>62</v>
      </c>
      <c r="E33" s="102"/>
      <c r="F33" s="102">
        <v>0</v>
      </c>
      <c r="G33" s="102">
        <v>0</v>
      </c>
      <c r="H33" s="103">
        <f t="shared" si="0"/>
        <v>235</v>
      </c>
      <c r="I33" s="102">
        <v>16.3</v>
      </c>
      <c r="J33" s="102">
        <v>10</v>
      </c>
      <c r="K33" s="102" t="e">
        <f>#REF!+#REF!+#REF!+#REF!+#REF!+#REF!+#REF!</f>
        <v>#REF!</v>
      </c>
      <c r="L33" s="102" t="e">
        <f>#REF!+#REF!+#REF!+#REF!+#REF!+#REF!+#REF!</f>
        <v>#REF!</v>
      </c>
      <c r="M33" s="102" t="e">
        <f>#REF!+#REF!+#REF!+#REF!+#REF!+#REF!+#REF!</f>
        <v>#REF!</v>
      </c>
      <c r="N33" s="102">
        <v>8.807</v>
      </c>
      <c r="O33" s="102">
        <v>20</v>
      </c>
      <c r="P33" s="102">
        <v>0</v>
      </c>
      <c r="Q33" s="102">
        <v>98</v>
      </c>
      <c r="R33" s="102">
        <v>34</v>
      </c>
      <c r="S33" s="102">
        <v>0</v>
      </c>
      <c r="T33" s="104">
        <v>0</v>
      </c>
      <c r="U33" s="104">
        <v>0</v>
      </c>
      <c r="V33" s="104">
        <v>0</v>
      </c>
      <c r="W33" s="104">
        <v>0</v>
      </c>
      <c r="X33" s="104">
        <v>47.893</v>
      </c>
      <c r="Y33" s="105">
        <f t="shared" si="1"/>
        <v>11.189</v>
      </c>
      <c r="Z33" s="102">
        <v>0</v>
      </c>
      <c r="AA33" s="102">
        <v>0</v>
      </c>
      <c r="AB33" s="102">
        <v>3</v>
      </c>
      <c r="AC33" s="102">
        <v>0</v>
      </c>
      <c r="AD33" s="102">
        <v>0</v>
      </c>
      <c r="AE33" s="102" t="e">
        <f>#REF!+#REF!+#REF!+#REF!+#REF!+#REF!+#REF!</f>
        <v>#REF!</v>
      </c>
      <c r="AF33" s="102">
        <v>0</v>
      </c>
      <c r="AG33" s="102">
        <v>8.189</v>
      </c>
      <c r="AH33" s="102">
        <v>0</v>
      </c>
      <c r="AI33" s="102">
        <v>0</v>
      </c>
      <c r="AJ33" s="102">
        <v>0</v>
      </c>
      <c r="AK33" s="102">
        <v>0</v>
      </c>
      <c r="AL33" s="111">
        <f t="shared" si="2"/>
        <v>15.411</v>
      </c>
      <c r="AM33" s="102">
        <v>5.411</v>
      </c>
      <c r="AN33" s="102">
        <v>0</v>
      </c>
      <c r="AO33" s="102">
        <v>0</v>
      </c>
      <c r="AP33" s="102">
        <v>3</v>
      </c>
      <c r="AQ33" s="102">
        <v>7</v>
      </c>
      <c r="AR33" s="103">
        <f t="shared" si="3"/>
        <v>261.59999999999997</v>
      </c>
      <c r="AS33" s="102">
        <v>0</v>
      </c>
      <c r="AT33" s="102">
        <v>0</v>
      </c>
      <c r="AU33" s="102">
        <v>0</v>
      </c>
      <c r="AV33" s="102">
        <v>20</v>
      </c>
      <c r="AW33" s="102" t="e">
        <f>#REF!+#REF!+#REF!+#REF!+#REF!+#REF!+#REF!</f>
        <v>#REF!</v>
      </c>
      <c r="AX33" s="102">
        <v>0</v>
      </c>
      <c r="AY33" s="102">
        <v>0</v>
      </c>
      <c r="AZ33" s="102">
        <v>0</v>
      </c>
      <c r="BA33" s="102">
        <v>0</v>
      </c>
      <c r="BB33" s="102">
        <v>0</v>
      </c>
      <c r="BC33" s="102">
        <v>0</v>
      </c>
      <c r="BD33" s="102"/>
      <c r="BE33" s="108">
        <f t="shared" si="4"/>
        <v>20</v>
      </c>
      <c r="BF33" s="102">
        <v>0</v>
      </c>
      <c r="BG33" s="102">
        <v>0</v>
      </c>
      <c r="BH33" s="102">
        <v>0</v>
      </c>
      <c r="BI33" s="102">
        <v>0</v>
      </c>
      <c r="BJ33" s="102">
        <v>0</v>
      </c>
      <c r="BK33" s="109">
        <v>14</v>
      </c>
      <c r="BL33" s="110">
        <v>0</v>
      </c>
      <c r="BM33" s="102">
        <v>0</v>
      </c>
      <c r="BN33" s="102">
        <v>0</v>
      </c>
      <c r="BO33" s="102">
        <v>0</v>
      </c>
      <c r="BP33" s="102">
        <v>0</v>
      </c>
    </row>
    <row r="34" spans="1:68" ht="36.75" customHeight="1">
      <c r="A34" s="118" t="s">
        <v>63</v>
      </c>
      <c r="B34" s="119" t="s">
        <v>442</v>
      </c>
      <c r="C34" s="114">
        <v>0</v>
      </c>
      <c r="D34" s="101" t="s">
        <v>64</v>
      </c>
      <c r="E34" s="102"/>
      <c r="F34" s="102">
        <v>0</v>
      </c>
      <c r="G34" s="102">
        <v>0</v>
      </c>
      <c r="H34" s="103">
        <f t="shared" si="0"/>
        <v>1</v>
      </c>
      <c r="I34" s="102">
        <v>0</v>
      </c>
      <c r="J34" s="102">
        <v>1</v>
      </c>
      <c r="K34" s="102" t="e">
        <f>#REF!+#REF!+#REF!+#REF!+#REF!+#REF!+#REF!</f>
        <v>#REF!</v>
      </c>
      <c r="L34" s="102" t="e">
        <f>#REF!+#REF!+#REF!+#REF!+#REF!+#REF!+#REF!</f>
        <v>#REF!</v>
      </c>
      <c r="M34" s="102" t="e">
        <f>#REF!+#REF!+#REF!+#REF!+#REF!+#REF!+#REF!</f>
        <v>#REF!</v>
      </c>
      <c r="N34" s="102">
        <v>0</v>
      </c>
      <c r="O34" s="102">
        <v>0</v>
      </c>
      <c r="P34" s="102">
        <v>0</v>
      </c>
      <c r="Q34" s="102">
        <v>0</v>
      </c>
      <c r="R34" s="102">
        <v>0</v>
      </c>
      <c r="S34" s="102">
        <v>0</v>
      </c>
      <c r="T34" s="104">
        <v>0</v>
      </c>
      <c r="U34" s="104">
        <v>0</v>
      </c>
      <c r="V34" s="104">
        <v>0</v>
      </c>
      <c r="W34" s="104">
        <v>0</v>
      </c>
      <c r="X34" s="104">
        <v>0</v>
      </c>
      <c r="Y34" s="105">
        <f t="shared" si="1"/>
        <v>0</v>
      </c>
      <c r="Z34" s="102">
        <v>0</v>
      </c>
      <c r="AA34" s="102">
        <v>0</v>
      </c>
      <c r="AB34" s="102">
        <v>0</v>
      </c>
      <c r="AC34" s="102">
        <v>0</v>
      </c>
      <c r="AD34" s="102">
        <v>0</v>
      </c>
      <c r="AE34" s="102" t="e">
        <f>#REF!+#REF!+#REF!+#REF!+#REF!+#REF!+#REF!</f>
        <v>#REF!</v>
      </c>
      <c r="AF34" s="102">
        <v>0</v>
      </c>
      <c r="AG34" s="102">
        <v>0</v>
      </c>
      <c r="AH34" s="102">
        <v>0</v>
      </c>
      <c r="AI34" s="102">
        <v>0</v>
      </c>
      <c r="AJ34" s="102">
        <v>0</v>
      </c>
      <c r="AK34" s="102">
        <v>0</v>
      </c>
      <c r="AL34" s="111">
        <f t="shared" si="2"/>
        <v>0</v>
      </c>
      <c r="AM34" s="102">
        <v>0</v>
      </c>
      <c r="AN34" s="102">
        <v>0</v>
      </c>
      <c r="AO34" s="102">
        <v>0</v>
      </c>
      <c r="AP34" s="102">
        <v>0</v>
      </c>
      <c r="AQ34" s="102">
        <v>0</v>
      </c>
      <c r="AR34" s="103">
        <f t="shared" si="3"/>
        <v>1</v>
      </c>
      <c r="AS34" s="102">
        <v>0</v>
      </c>
      <c r="AT34" s="102">
        <v>0</v>
      </c>
      <c r="AU34" s="102">
        <v>0</v>
      </c>
      <c r="AV34" s="102">
        <v>0</v>
      </c>
      <c r="AW34" s="102" t="e">
        <f>#REF!+#REF!+#REF!+#REF!+#REF!+#REF!+#REF!</f>
        <v>#REF!</v>
      </c>
      <c r="AX34" s="102">
        <v>0</v>
      </c>
      <c r="AY34" s="102">
        <v>0</v>
      </c>
      <c r="AZ34" s="102">
        <v>0</v>
      </c>
      <c r="BA34" s="102">
        <v>0</v>
      </c>
      <c r="BB34" s="102">
        <v>0</v>
      </c>
      <c r="BC34" s="102">
        <v>0</v>
      </c>
      <c r="BD34" s="102"/>
      <c r="BE34" s="108">
        <f t="shared" si="4"/>
        <v>0</v>
      </c>
      <c r="BF34" s="102">
        <v>13.529</v>
      </c>
      <c r="BG34" s="102">
        <v>0</v>
      </c>
      <c r="BH34" s="102">
        <v>0</v>
      </c>
      <c r="BI34" s="102">
        <v>0</v>
      </c>
      <c r="BJ34" s="102">
        <v>0</v>
      </c>
      <c r="BK34" s="115">
        <v>0</v>
      </c>
      <c r="BL34" s="120">
        <v>61.6</v>
      </c>
      <c r="BM34" s="102">
        <v>0</v>
      </c>
      <c r="BN34" s="102">
        <v>0</v>
      </c>
      <c r="BO34" s="102">
        <v>0</v>
      </c>
      <c r="BP34" s="102">
        <v>0</v>
      </c>
    </row>
    <row r="35" spans="1:68" ht="37.5" customHeight="1">
      <c r="A35" s="118">
        <v>10</v>
      </c>
      <c r="B35" s="119" t="s">
        <v>442</v>
      </c>
      <c r="C35" s="114">
        <v>0</v>
      </c>
      <c r="D35" s="101" t="s">
        <v>65</v>
      </c>
      <c r="E35" s="102"/>
      <c r="F35" s="102">
        <v>0</v>
      </c>
      <c r="G35" s="102">
        <v>0</v>
      </c>
      <c r="H35" s="103">
        <f t="shared" si="0"/>
        <v>14.2</v>
      </c>
      <c r="I35" s="102">
        <v>5.2</v>
      </c>
      <c r="J35" s="102">
        <v>4</v>
      </c>
      <c r="K35" s="102" t="e">
        <f>#REF!+#REF!+#REF!+#REF!+#REF!+#REF!+#REF!</f>
        <v>#REF!</v>
      </c>
      <c r="L35" s="102" t="e">
        <f>#REF!+#REF!+#REF!+#REF!+#REF!+#REF!+#REF!</f>
        <v>#REF!</v>
      </c>
      <c r="M35" s="102" t="e">
        <f>#REF!+#REF!+#REF!+#REF!+#REF!+#REF!+#REF!</f>
        <v>#REF!</v>
      </c>
      <c r="N35" s="102">
        <v>0</v>
      </c>
      <c r="O35" s="102">
        <v>0</v>
      </c>
      <c r="P35" s="102">
        <v>0</v>
      </c>
      <c r="Q35" s="102">
        <v>0</v>
      </c>
      <c r="R35" s="102">
        <v>0</v>
      </c>
      <c r="S35" s="102">
        <v>5</v>
      </c>
      <c r="T35" s="104">
        <v>0</v>
      </c>
      <c r="U35" s="104">
        <v>0</v>
      </c>
      <c r="V35" s="104">
        <v>0</v>
      </c>
      <c r="W35" s="104">
        <v>0</v>
      </c>
      <c r="X35" s="104">
        <v>0</v>
      </c>
      <c r="Y35" s="105">
        <f t="shared" si="1"/>
        <v>17</v>
      </c>
      <c r="Z35" s="102">
        <v>10</v>
      </c>
      <c r="AA35" s="102">
        <v>0</v>
      </c>
      <c r="AB35" s="102">
        <v>0</v>
      </c>
      <c r="AC35" s="102">
        <v>0</v>
      </c>
      <c r="AD35" s="102">
        <v>7</v>
      </c>
      <c r="AE35" s="102" t="e">
        <f>#REF!+#REF!+#REF!+#REF!+#REF!+#REF!+#REF!</f>
        <v>#REF!</v>
      </c>
      <c r="AF35" s="102">
        <v>0</v>
      </c>
      <c r="AG35" s="102">
        <v>0</v>
      </c>
      <c r="AH35" s="102">
        <v>0</v>
      </c>
      <c r="AI35" s="102">
        <v>0</v>
      </c>
      <c r="AJ35" s="102">
        <v>0</v>
      </c>
      <c r="AK35" s="102">
        <v>0</v>
      </c>
      <c r="AL35" s="111">
        <f t="shared" si="2"/>
        <v>20</v>
      </c>
      <c r="AM35" s="102">
        <v>0</v>
      </c>
      <c r="AN35" s="102">
        <v>15</v>
      </c>
      <c r="AO35" s="102">
        <v>0</v>
      </c>
      <c r="AP35" s="102">
        <v>5</v>
      </c>
      <c r="AQ35" s="102">
        <v>0</v>
      </c>
      <c r="AR35" s="103">
        <f t="shared" si="3"/>
        <v>51.2</v>
      </c>
      <c r="AS35" s="102">
        <v>0</v>
      </c>
      <c r="AT35" s="102">
        <v>0</v>
      </c>
      <c r="AU35" s="102">
        <v>0</v>
      </c>
      <c r="AV35" s="102">
        <v>0</v>
      </c>
      <c r="AW35" s="102" t="e">
        <f>#REF!+#REF!+#REF!+#REF!+#REF!+#REF!+#REF!</f>
        <v>#REF!</v>
      </c>
      <c r="AX35" s="102">
        <v>0</v>
      </c>
      <c r="AY35" s="102">
        <v>0</v>
      </c>
      <c r="AZ35" s="102">
        <v>0</v>
      </c>
      <c r="BA35" s="102">
        <v>0</v>
      </c>
      <c r="BB35" s="102">
        <v>0</v>
      </c>
      <c r="BC35" s="102">
        <v>0</v>
      </c>
      <c r="BD35" s="102"/>
      <c r="BE35" s="108">
        <f t="shared" si="4"/>
        <v>0</v>
      </c>
      <c r="BF35" s="102">
        <v>0</v>
      </c>
      <c r="BG35" s="102">
        <v>0</v>
      </c>
      <c r="BH35" s="102">
        <v>0</v>
      </c>
      <c r="BI35" s="102">
        <v>0</v>
      </c>
      <c r="BJ35" s="102">
        <v>0</v>
      </c>
      <c r="BK35" s="109">
        <v>20</v>
      </c>
      <c r="BL35" s="110">
        <v>0</v>
      </c>
      <c r="BM35" s="102">
        <v>0</v>
      </c>
      <c r="BN35" s="102">
        <v>0</v>
      </c>
      <c r="BO35" s="102">
        <v>0</v>
      </c>
      <c r="BP35" s="102">
        <v>0</v>
      </c>
    </row>
    <row r="36" spans="1:68" ht="39" customHeight="1">
      <c r="A36" s="118"/>
      <c r="B36" s="119"/>
      <c r="C36" s="114"/>
      <c r="D36" s="121" t="s">
        <v>66</v>
      </c>
      <c r="E36" s="102"/>
      <c r="F36" s="102">
        <v>0</v>
      </c>
      <c r="G36" s="102">
        <v>0</v>
      </c>
      <c r="H36" s="103">
        <f t="shared" si="0"/>
        <v>39.4</v>
      </c>
      <c r="I36" s="102">
        <v>0</v>
      </c>
      <c r="J36" s="102">
        <v>1</v>
      </c>
      <c r="K36" s="102" t="e">
        <f>#REF!+#REF!+#REF!+#REF!+#REF!+#REF!+#REF!</f>
        <v>#REF!</v>
      </c>
      <c r="L36" s="102" t="e">
        <f>#REF!+#REF!+#REF!+#REF!+#REF!+#REF!+#REF!</f>
        <v>#REF!</v>
      </c>
      <c r="M36" s="102" t="e">
        <f>#REF!+#REF!+#REF!+#REF!+#REF!+#REF!+#REF!</f>
        <v>#REF!</v>
      </c>
      <c r="N36" s="102">
        <v>38.4</v>
      </c>
      <c r="O36" s="102">
        <v>-32.21</v>
      </c>
      <c r="P36" s="102">
        <v>0</v>
      </c>
      <c r="Q36" s="102">
        <v>0</v>
      </c>
      <c r="R36" s="102">
        <v>0</v>
      </c>
      <c r="S36" s="102">
        <v>0</v>
      </c>
      <c r="T36" s="104">
        <v>0</v>
      </c>
      <c r="U36" s="104">
        <v>0</v>
      </c>
      <c r="V36" s="104">
        <v>32.21</v>
      </c>
      <c r="W36" s="104">
        <v>0</v>
      </c>
      <c r="X36" s="104">
        <v>0</v>
      </c>
      <c r="Y36" s="105">
        <f t="shared" si="1"/>
        <v>0</v>
      </c>
      <c r="Z36" s="102">
        <v>0</v>
      </c>
      <c r="AA36" s="102">
        <v>0</v>
      </c>
      <c r="AB36" s="102">
        <v>0</v>
      </c>
      <c r="AC36" s="102">
        <v>0</v>
      </c>
      <c r="AD36" s="102">
        <v>0</v>
      </c>
      <c r="AE36" s="102" t="e">
        <f>#REF!+#REF!+#REF!+#REF!+#REF!+#REF!+#REF!</f>
        <v>#REF!</v>
      </c>
      <c r="AF36" s="102">
        <v>0</v>
      </c>
      <c r="AG36" s="102">
        <v>0</v>
      </c>
      <c r="AH36" s="102">
        <v>0</v>
      </c>
      <c r="AI36" s="102">
        <v>0</v>
      </c>
      <c r="AJ36" s="102">
        <v>0</v>
      </c>
      <c r="AK36" s="102">
        <v>0</v>
      </c>
      <c r="AL36" s="111">
        <f t="shared" si="2"/>
        <v>0</v>
      </c>
      <c r="AM36" s="102">
        <v>0</v>
      </c>
      <c r="AN36" s="102">
        <v>0</v>
      </c>
      <c r="AO36" s="102">
        <v>0</v>
      </c>
      <c r="AP36" s="102">
        <v>0</v>
      </c>
      <c r="AQ36" s="102">
        <v>0</v>
      </c>
      <c r="AR36" s="103">
        <f t="shared" si="3"/>
        <v>39.4</v>
      </c>
      <c r="AS36" s="102">
        <v>0</v>
      </c>
      <c r="AT36" s="102">
        <v>0</v>
      </c>
      <c r="AU36" s="102">
        <v>0</v>
      </c>
      <c r="AV36" s="102">
        <v>0</v>
      </c>
      <c r="AW36" s="102" t="e">
        <f>#REF!+#REF!+#REF!+#REF!+#REF!+#REF!+#REF!</f>
        <v>#REF!</v>
      </c>
      <c r="AX36" s="102">
        <v>0</v>
      </c>
      <c r="AY36" s="102">
        <v>0</v>
      </c>
      <c r="AZ36" s="102">
        <v>0</v>
      </c>
      <c r="BA36" s="102">
        <v>0</v>
      </c>
      <c r="BB36" s="102">
        <v>0</v>
      </c>
      <c r="BC36" s="102">
        <v>0</v>
      </c>
      <c r="BD36" s="102"/>
      <c r="BE36" s="108">
        <f t="shared" si="4"/>
        <v>0</v>
      </c>
      <c r="BF36" s="102">
        <v>0</v>
      </c>
      <c r="BG36" s="102">
        <v>0</v>
      </c>
      <c r="BH36" s="102">
        <v>0</v>
      </c>
      <c r="BI36" s="102">
        <v>0</v>
      </c>
      <c r="BJ36" s="102">
        <v>0</v>
      </c>
      <c r="BK36" s="109">
        <v>12</v>
      </c>
      <c r="BL36" s="110">
        <v>0</v>
      </c>
      <c r="BM36" s="102">
        <v>0</v>
      </c>
      <c r="BN36" s="102">
        <v>0</v>
      </c>
      <c r="BO36" s="102">
        <v>0</v>
      </c>
      <c r="BP36" s="102">
        <v>0</v>
      </c>
    </row>
    <row r="37" spans="1:68" ht="24" customHeight="1">
      <c r="A37" s="118"/>
      <c r="B37" s="119"/>
      <c r="C37" s="114"/>
      <c r="D37" s="122" t="s">
        <v>67</v>
      </c>
      <c r="E37" s="102"/>
      <c r="F37" s="102">
        <v>0</v>
      </c>
      <c r="G37" s="102">
        <v>0</v>
      </c>
      <c r="H37" s="103">
        <f t="shared" si="0"/>
        <v>0</v>
      </c>
      <c r="I37" s="102">
        <v>0</v>
      </c>
      <c r="J37" s="102">
        <v>0</v>
      </c>
      <c r="K37" s="102" t="e">
        <f>#REF!+#REF!+#REF!+#REF!+#REF!+#REF!+#REF!</f>
        <v>#REF!</v>
      </c>
      <c r="L37" s="102" t="e">
        <f>#REF!+#REF!+#REF!+#REF!+#REF!+#REF!+#REF!</f>
        <v>#REF!</v>
      </c>
      <c r="M37" s="102" t="e">
        <f>#REF!+#REF!+#REF!+#REF!+#REF!+#REF!+#REF!</f>
        <v>#REF!</v>
      </c>
      <c r="N37" s="102">
        <v>0</v>
      </c>
      <c r="O37" s="102">
        <v>0</v>
      </c>
      <c r="P37" s="102">
        <v>0</v>
      </c>
      <c r="Q37" s="102">
        <v>0</v>
      </c>
      <c r="R37" s="102">
        <v>0</v>
      </c>
      <c r="S37" s="102">
        <v>0</v>
      </c>
      <c r="T37" s="104">
        <v>0</v>
      </c>
      <c r="U37" s="104">
        <v>0</v>
      </c>
      <c r="V37" s="104">
        <v>0</v>
      </c>
      <c r="W37" s="104">
        <v>0</v>
      </c>
      <c r="X37" s="104">
        <v>0</v>
      </c>
      <c r="Y37" s="105">
        <f t="shared" si="1"/>
        <v>0</v>
      </c>
      <c r="Z37" s="102">
        <v>0</v>
      </c>
      <c r="AA37" s="102">
        <v>0</v>
      </c>
      <c r="AB37" s="102">
        <v>0</v>
      </c>
      <c r="AC37" s="102">
        <v>0</v>
      </c>
      <c r="AD37" s="102">
        <v>0</v>
      </c>
      <c r="AE37" s="102" t="e">
        <f>#REF!+#REF!+#REF!+#REF!+#REF!+#REF!+#REF!</f>
        <v>#REF!</v>
      </c>
      <c r="AF37" s="102">
        <v>0</v>
      </c>
      <c r="AG37" s="102">
        <v>0</v>
      </c>
      <c r="AH37" s="102"/>
      <c r="AI37" s="102">
        <v>0</v>
      </c>
      <c r="AJ37" s="102">
        <v>0</v>
      </c>
      <c r="AK37" s="102">
        <v>0</v>
      </c>
      <c r="AL37" s="111">
        <f t="shared" si="2"/>
        <v>0</v>
      </c>
      <c r="AM37" s="102">
        <v>0</v>
      </c>
      <c r="AN37" s="102">
        <v>0</v>
      </c>
      <c r="AO37" s="102">
        <v>0</v>
      </c>
      <c r="AP37" s="102">
        <v>0</v>
      </c>
      <c r="AQ37" s="102">
        <v>0</v>
      </c>
      <c r="AR37" s="103">
        <f t="shared" si="3"/>
        <v>0</v>
      </c>
      <c r="AS37" s="102">
        <v>0</v>
      </c>
      <c r="AT37" s="102">
        <v>0</v>
      </c>
      <c r="AU37" s="102">
        <v>0</v>
      </c>
      <c r="AV37" s="102">
        <v>0</v>
      </c>
      <c r="AW37" s="102" t="e">
        <f>#REF!+#REF!+#REF!+#REF!+#REF!+#REF!+#REF!</f>
        <v>#REF!</v>
      </c>
      <c r="AX37" s="102">
        <v>0</v>
      </c>
      <c r="AY37" s="102"/>
      <c r="AZ37" s="102"/>
      <c r="BA37" s="102">
        <v>0</v>
      </c>
      <c r="BB37" s="102">
        <v>0</v>
      </c>
      <c r="BC37" s="102">
        <v>0</v>
      </c>
      <c r="BD37" s="102"/>
      <c r="BE37" s="108">
        <f t="shared" si="4"/>
        <v>0</v>
      </c>
      <c r="BF37" s="102">
        <v>0</v>
      </c>
      <c r="BG37" s="102">
        <v>37.1</v>
      </c>
      <c r="BH37" s="102">
        <v>250</v>
      </c>
      <c r="BI37" s="123">
        <v>220</v>
      </c>
      <c r="BJ37" s="123">
        <v>838</v>
      </c>
      <c r="BK37" s="115">
        <v>0</v>
      </c>
      <c r="BL37" s="110">
        <v>0</v>
      </c>
      <c r="BM37" s="305">
        <f>83.625+35.489</f>
        <v>119.114</v>
      </c>
      <c r="BN37" s="102">
        <v>1847.93</v>
      </c>
      <c r="BO37" s="124">
        <v>197.5</v>
      </c>
      <c r="BP37" s="125">
        <v>322.9</v>
      </c>
    </row>
    <row r="38" spans="1:68" ht="26.25" customHeight="1">
      <c r="A38" s="118"/>
      <c r="B38" s="119"/>
      <c r="C38" s="114"/>
      <c r="D38" s="122" t="s">
        <v>68</v>
      </c>
      <c r="E38" s="102"/>
      <c r="F38" s="102">
        <v>0</v>
      </c>
      <c r="G38" s="102">
        <v>0</v>
      </c>
      <c r="H38" s="103">
        <f t="shared" si="0"/>
        <v>0</v>
      </c>
      <c r="I38" s="102">
        <v>0</v>
      </c>
      <c r="J38" s="102">
        <v>0</v>
      </c>
      <c r="K38" s="102" t="e">
        <f>#REF!+#REF!+#REF!+#REF!+#REF!+#REF!+#REF!</f>
        <v>#REF!</v>
      </c>
      <c r="L38" s="102" t="e">
        <f>#REF!+#REF!+#REF!+#REF!+#REF!+#REF!+#REF!</f>
        <v>#REF!</v>
      </c>
      <c r="M38" s="102" t="e">
        <f>#REF!+#REF!+#REF!+#REF!+#REF!+#REF!+#REF!</f>
        <v>#REF!</v>
      </c>
      <c r="N38" s="102">
        <v>0</v>
      </c>
      <c r="O38" s="102">
        <v>0</v>
      </c>
      <c r="P38" s="102">
        <v>0</v>
      </c>
      <c r="Q38" s="102">
        <v>0</v>
      </c>
      <c r="R38" s="102">
        <v>0</v>
      </c>
      <c r="S38" s="102">
        <v>0</v>
      </c>
      <c r="T38" s="104">
        <v>0</v>
      </c>
      <c r="U38" s="104">
        <v>0</v>
      </c>
      <c r="V38" s="104">
        <v>0</v>
      </c>
      <c r="W38" s="104">
        <v>0</v>
      </c>
      <c r="X38" s="104">
        <v>0</v>
      </c>
      <c r="Y38" s="105">
        <f t="shared" si="1"/>
        <v>0</v>
      </c>
      <c r="Z38" s="102">
        <v>0</v>
      </c>
      <c r="AA38" s="102">
        <v>0</v>
      </c>
      <c r="AB38" s="102">
        <v>0</v>
      </c>
      <c r="AC38" s="102">
        <v>0</v>
      </c>
      <c r="AD38" s="102">
        <v>0</v>
      </c>
      <c r="AE38" s="102" t="e">
        <f>#REF!+#REF!+#REF!+#REF!+#REF!+#REF!+#REF!</f>
        <v>#REF!</v>
      </c>
      <c r="AF38" s="102">
        <v>0</v>
      </c>
      <c r="AG38" s="102">
        <v>0</v>
      </c>
      <c r="AH38" s="102">
        <v>0</v>
      </c>
      <c r="AI38" s="102">
        <v>0</v>
      </c>
      <c r="AJ38" s="102">
        <v>0</v>
      </c>
      <c r="AK38" s="102">
        <v>0</v>
      </c>
      <c r="AL38" s="111">
        <f t="shared" si="2"/>
        <v>0</v>
      </c>
      <c r="AM38" s="102">
        <v>0</v>
      </c>
      <c r="AN38" s="102">
        <v>0</v>
      </c>
      <c r="AO38" s="102">
        <v>0</v>
      </c>
      <c r="AP38" s="102">
        <v>0</v>
      </c>
      <c r="AQ38" s="102">
        <v>0</v>
      </c>
      <c r="AR38" s="103">
        <f t="shared" si="3"/>
        <v>0</v>
      </c>
      <c r="AS38" s="102">
        <v>0</v>
      </c>
      <c r="AT38" s="102">
        <v>0</v>
      </c>
      <c r="AU38" s="102">
        <v>0</v>
      </c>
      <c r="AV38" s="102">
        <v>0</v>
      </c>
      <c r="AW38" s="102" t="e">
        <f>#REF!+#REF!+#REF!+#REF!+#REF!+#REF!+#REF!</f>
        <v>#REF!</v>
      </c>
      <c r="AX38" s="102">
        <v>0</v>
      </c>
      <c r="AY38" s="102">
        <v>0</v>
      </c>
      <c r="AZ38" s="102">
        <v>0</v>
      </c>
      <c r="BA38" s="102">
        <v>0</v>
      </c>
      <c r="BB38" s="102">
        <v>0</v>
      </c>
      <c r="BC38" s="102">
        <v>0</v>
      </c>
      <c r="BD38" s="102"/>
      <c r="BE38" s="108">
        <f t="shared" si="4"/>
        <v>0</v>
      </c>
      <c r="BF38" s="102">
        <v>0</v>
      </c>
      <c r="BG38" s="102">
        <v>0</v>
      </c>
      <c r="BH38" s="102">
        <v>0</v>
      </c>
      <c r="BI38" s="102">
        <v>0</v>
      </c>
      <c r="BJ38" s="102">
        <v>0</v>
      </c>
      <c r="BK38" s="115">
        <v>2290</v>
      </c>
      <c r="BL38" s="110">
        <v>0</v>
      </c>
      <c r="BM38" s="102">
        <v>0</v>
      </c>
      <c r="BN38" s="102">
        <v>0</v>
      </c>
      <c r="BO38" s="102">
        <v>0</v>
      </c>
      <c r="BP38" s="102">
        <v>0</v>
      </c>
    </row>
    <row r="39" spans="1:68" ht="30" customHeight="1">
      <c r="A39" s="116">
        <v>13</v>
      </c>
      <c r="B39" s="119" t="s">
        <v>442</v>
      </c>
      <c r="C39" s="114">
        <v>0</v>
      </c>
      <c r="D39" s="126" t="s">
        <v>307</v>
      </c>
      <c r="E39" s="127">
        <f>SUM(E14:E38)</f>
        <v>0</v>
      </c>
      <c r="F39" s="128">
        <f aca="true" t="shared" si="5" ref="F39:BK39">SUM(F14:F38)</f>
        <v>20</v>
      </c>
      <c r="G39" s="128">
        <f t="shared" si="5"/>
        <v>745</v>
      </c>
      <c r="H39" s="128">
        <f t="shared" si="5"/>
        <v>1081.00008</v>
      </c>
      <c r="I39" s="128">
        <f t="shared" si="5"/>
        <v>106.857</v>
      </c>
      <c r="J39" s="128">
        <f t="shared" si="5"/>
        <v>142.4</v>
      </c>
      <c r="K39" s="128" t="e">
        <f t="shared" si="5"/>
        <v>#REF!</v>
      </c>
      <c r="L39" s="128" t="e">
        <f t="shared" si="5"/>
        <v>#REF!</v>
      </c>
      <c r="M39" s="128" t="e">
        <f t="shared" si="5"/>
        <v>#REF!</v>
      </c>
      <c r="N39" s="128">
        <f t="shared" si="5"/>
        <v>212.933</v>
      </c>
      <c r="O39" s="128">
        <f t="shared" si="5"/>
        <v>39.461999999999996</v>
      </c>
      <c r="P39" s="128">
        <f t="shared" si="5"/>
        <v>43</v>
      </c>
      <c r="Q39" s="128">
        <f t="shared" si="5"/>
        <v>90.453</v>
      </c>
      <c r="R39" s="128">
        <f t="shared" si="5"/>
        <v>78</v>
      </c>
      <c r="S39" s="128">
        <f t="shared" si="5"/>
        <v>5</v>
      </c>
      <c r="T39" s="128">
        <f>SUM(T14:T38)</f>
        <v>15.547</v>
      </c>
      <c r="U39" s="128">
        <f>SUM(U14:U38)</f>
        <v>24.743080000000003</v>
      </c>
      <c r="V39" s="128">
        <f>SUM(V14:V38)</f>
        <v>88.138</v>
      </c>
      <c r="W39" s="128">
        <f>SUM(W14:W38)</f>
        <v>34</v>
      </c>
      <c r="X39" s="128">
        <f>SUM(X14:X38)</f>
        <v>200.467</v>
      </c>
      <c r="Y39" s="128">
        <f t="shared" si="5"/>
        <v>230.247</v>
      </c>
      <c r="Z39" s="128">
        <f t="shared" si="5"/>
        <v>14.597000000000001</v>
      </c>
      <c r="AA39" s="128">
        <f t="shared" si="5"/>
        <v>6</v>
      </c>
      <c r="AB39" s="128">
        <f t="shared" si="5"/>
        <v>70.5</v>
      </c>
      <c r="AC39" s="128">
        <f t="shared" si="5"/>
        <v>9</v>
      </c>
      <c r="AD39" s="128">
        <f t="shared" si="5"/>
        <v>84.5</v>
      </c>
      <c r="AE39" s="128" t="e">
        <f t="shared" si="5"/>
        <v>#REF!</v>
      </c>
      <c r="AF39" s="128">
        <f t="shared" si="5"/>
        <v>7.460999999999999</v>
      </c>
      <c r="AG39" s="128">
        <f t="shared" si="5"/>
        <v>8.189</v>
      </c>
      <c r="AH39" s="128">
        <f t="shared" si="5"/>
        <v>0</v>
      </c>
      <c r="AI39" s="128">
        <f t="shared" si="5"/>
        <v>5</v>
      </c>
      <c r="AJ39" s="128">
        <f t="shared" si="5"/>
        <v>15</v>
      </c>
      <c r="AK39" s="128">
        <f t="shared" si="5"/>
        <v>10</v>
      </c>
      <c r="AL39" s="128">
        <f t="shared" si="5"/>
        <v>63.081</v>
      </c>
      <c r="AM39" s="128">
        <f t="shared" si="5"/>
        <v>20.677999999999997</v>
      </c>
      <c r="AN39" s="128">
        <f t="shared" si="5"/>
        <v>24.903</v>
      </c>
      <c r="AO39" s="128">
        <f t="shared" si="5"/>
        <v>2.5</v>
      </c>
      <c r="AP39" s="128">
        <f t="shared" si="5"/>
        <v>8</v>
      </c>
      <c r="AQ39" s="128">
        <f t="shared" si="5"/>
        <v>7</v>
      </c>
      <c r="AR39" s="128">
        <f t="shared" si="5"/>
        <v>1374.32808</v>
      </c>
      <c r="AS39" s="128">
        <f t="shared" si="5"/>
        <v>95.78</v>
      </c>
      <c r="AT39" s="128">
        <f t="shared" si="5"/>
        <v>224.22</v>
      </c>
      <c r="AU39" s="128">
        <f t="shared" si="5"/>
        <v>220</v>
      </c>
      <c r="AV39" s="128">
        <f t="shared" si="5"/>
        <v>95</v>
      </c>
      <c r="AW39" s="128" t="e">
        <f t="shared" si="5"/>
        <v>#REF!</v>
      </c>
      <c r="AX39" s="128">
        <f t="shared" si="5"/>
        <v>200</v>
      </c>
      <c r="AY39" s="128">
        <f t="shared" si="5"/>
        <v>0</v>
      </c>
      <c r="AZ39" s="128">
        <f t="shared" si="5"/>
        <v>0</v>
      </c>
      <c r="BA39" s="128">
        <f t="shared" si="5"/>
        <v>37.1</v>
      </c>
      <c r="BB39" s="128">
        <f t="shared" si="5"/>
        <v>30</v>
      </c>
      <c r="BC39" s="128">
        <f t="shared" si="5"/>
        <v>10</v>
      </c>
      <c r="BD39" s="128">
        <f t="shared" si="5"/>
        <v>0</v>
      </c>
      <c r="BE39" s="128">
        <f t="shared" si="5"/>
        <v>912.1</v>
      </c>
      <c r="BF39" s="128">
        <f t="shared" si="5"/>
        <v>119.114</v>
      </c>
      <c r="BG39" s="128">
        <f t="shared" si="5"/>
        <v>37.1</v>
      </c>
      <c r="BH39" s="128">
        <f t="shared" si="5"/>
        <v>250</v>
      </c>
      <c r="BI39" s="128">
        <f t="shared" si="5"/>
        <v>220</v>
      </c>
      <c r="BJ39" s="128">
        <f t="shared" si="5"/>
        <v>838</v>
      </c>
      <c r="BK39" s="128">
        <v>2290</v>
      </c>
      <c r="BL39" s="128">
        <f>SUM(BL14:BL38)</f>
        <v>61.6</v>
      </c>
      <c r="BM39" s="128">
        <f>SUM(BM14:BM38)</f>
        <v>119.114</v>
      </c>
      <c r="BN39" s="128">
        <f>SUM(BN14:BN38)</f>
        <v>1847.93</v>
      </c>
      <c r="BO39" s="128">
        <f>SUM(BO14:BO38)</f>
        <v>197.5</v>
      </c>
      <c r="BP39" s="306">
        <f>SUM(BP14:BP38)</f>
        <v>322.9</v>
      </c>
    </row>
    <row r="40" spans="1:48" s="131" customFormat="1" ht="31.5" customHeight="1">
      <c r="A40" s="129"/>
      <c r="B40" s="130"/>
      <c r="C40" s="130"/>
      <c r="D40" s="78"/>
      <c r="E40" s="78"/>
      <c r="F40" s="78"/>
      <c r="G40" s="78"/>
      <c r="H40" s="78"/>
      <c r="I40" s="133"/>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row>
    <row r="41" spans="1:57" ht="12.75">
      <c r="A41" s="132"/>
      <c r="B41" s="87"/>
      <c r="C41" s="87"/>
      <c r="J41" s="133"/>
      <c r="N41" s="133"/>
      <c r="BE41" s="133"/>
    </row>
    <row r="42" spans="1:48" s="136" customFormat="1" ht="12.75">
      <c r="A42" s="134"/>
      <c r="B42" s="135"/>
      <c r="C42" s="135"/>
      <c r="D42" s="34"/>
      <c r="E42" s="78"/>
      <c r="F42" s="78"/>
      <c r="G42" s="78"/>
      <c r="H42" s="78"/>
      <c r="I42" s="78"/>
      <c r="J42" s="133"/>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row>
    <row r="43" spans="1:48" s="136" customFormat="1" ht="12.75">
      <c r="A43" s="134"/>
      <c r="B43" s="135"/>
      <c r="C43" s="135"/>
      <c r="D43" s="78"/>
      <c r="E43" s="78"/>
      <c r="F43" s="78"/>
      <c r="G43" s="78"/>
      <c r="H43" s="78"/>
      <c r="I43" s="78"/>
      <c r="J43" s="78"/>
      <c r="K43" s="78"/>
      <c r="L43" s="78"/>
      <c r="M43" s="78"/>
      <c r="N43" s="78"/>
      <c r="O43" s="133"/>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row>
    <row r="44" spans="1:48" s="136" customFormat="1" ht="12.75">
      <c r="A44" s="134"/>
      <c r="B44" s="135"/>
      <c r="C44" s="135"/>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row>
    <row r="45" spans="1:48" s="136" customFormat="1" ht="12.75">
      <c r="A45" s="134"/>
      <c r="B45" s="135"/>
      <c r="C45" s="135"/>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row>
    <row r="46" spans="1:3" ht="12.75">
      <c r="A46" s="132"/>
      <c r="B46" s="87"/>
      <c r="C46" s="87"/>
    </row>
    <row r="47" spans="1:3" ht="12.75">
      <c r="A47" s="132"/>
      <c r="B47" s="87"/>
      <c r="C47" s="87"/>
    </row>
    <row r="48" spans="1:3" ht="12.75">
      <c r="A48" s="132"/>
      <c r="B48" s="87"/>
      <c r="C48" s="87"/>
    </row>
    <row r="49" spans="1:3" ht="12.75">
      <c r="A49" s="132"/>
      <c r="B49" s="87"/>
      <c r="C49" s="87"/>
    </row>
    <row r="50" spans="1:3" ht="12.75">
      <c r="A50" s="132"/>
      <c r="B50" s="87"/>
      <c r="C50" s="87"/>
    </row>
    <row r="51" spans="1:3" ht="12.75">
      <c r="A51" s="132"/>
      <c r="B51" s="87"/>
      <c r="C51" s="87"/>
    </row>
    <row r="52" spans="1:3" ht="12.75">
      <c r="A52" s="132"/>
      <c r="B52" s="87"/>
      <c r="C52" s="87"/>
    </row>
    <row r="53" spans="1:3" ht="12.75">
      <c r="A53" s="132"/>
      <c r="B53" s="87"/>
      <c r="C53" s="87"/>
    </row>
    <row r="54" spans="1:3" ht="12.75">
      <c r="A54" s="132"/>
      <c r="B54" s="87"/>
      <c r="C54" s="87"/>
    </row>
    <row r="55" spans="1:3" ht="12.75">
      <c r="A55" s="132"/>
      <c r="B55" s="87"/>
      <c r="C55" s="87"/>
    </row>
    <row r="56" spans="1:3" ht="12.75">
      <c r="A56" s="132"/>
      <c r="B56" s="87"/>
      <c r="C56" s="87"/>
    </row>
    <row r="57" spans="1:3" ht="12.75">
      <c r="A57" s="132"/>
      <c r="B57" s="87"/>
      <c r="C57" s="87"/>
    </row>
    <row r="58" spans="1:3" ht="12.75">
      <c r="A58" s="132"/>
      <c r="B58" s="87"/>
      <c r="C58" s="87"/>
    </row>
    <row r="59" spans="1:3" ht="12.75">
      <c r="A59" s="132"/>
      <c r="B59" s="87"/>
      <c r="C59" s="87"/>
    </row>
    <row r="60" spans="1:3" ht="12.75">
      <c r="A60" s="132"/>
      <c r="B60" s="87"/>
      <c r="C60" s="87"/>
    </row>
    <row r="61" spans="1:3" ht="12.75">
      <c r="A61" s="132"/>
      <c r="B61" s="87"/>
      <c r="C61" s="87"/>
    </row>
    <row r="62" spans="1:3" ht="12.75">
      <c r="A62" s="132"/>
      <c r="B62" s="87"/>
      <c r="C62" s="87"/>
    </row>
    <row r="63" spans="1:3" ht="12.75">
      <c r="A63" s="132"/>
      <c r="B63" s="87"/>
      <c r="C63" s="87"/>
    </row>
    <row r="64" spans="1:3" ht="12.75">
      <c r="A64" s="132"/>
      <c r="B64" s="87"/>
      <c r="C64" s="87"/>
    </row>
    <row r="65" spans="1:3" ht="12.75">
      <c r="A65" s="132"/>
      <c r="B65" s="87"/>
      <c r="C65" s="87"/>
    </row>
    <row r="66" spans="1:3" ht="12.75">
      <c r="A66" s="132"/>
      <c r="B66" s="87"/>
      <c r="C66" s="87"/>
    </row>
    <row r="67" spans="1:3" ht="12.75">
      <c r="A67" s="132"/>
      <c r="B67" s="87"/>
      <c r="C67" s="87"/>
    </row>
    <row r="68" spans="1:3" ht="12.75">
      <c r="A68" s="132"/>
      <c r="B68" s="87"/>
      <c r="C68" s="87"/>
    </row>
    <row r="69" ht="44.25" customHeight="1">
      <c r="A69" s="132"/>
    </row>
    <row r="70" ht="12.75">
      <c r="A70" s="132"/>
    </row>
    <row r="71" ht="12.75">
      <c r="A71" s="132"/>
    </row>
    <row r="72" ht="16.5" thickBot="1">
      <c r="C72" s="137"/>
    </row>
    <row r="82" ht="45.75" customHeight="1"/>
  </sheetData>
  <mergeCells count="72">
    <mergeCell ref="I12:I13"/>
    <mergeCell ref="AH11:AH13"/>
    <mergeCell ref="H12:H13"/>
    <mergeCell ref="U12:U13"/>
    <mergeCell ref="AA11:AE12"/>
    <mergeCell ref="J12:J13"/>
    <mergeCell ref="N12:N13"/>
    <mergeCell ref="X12:X13"/>
    <mergeCell ref="S12:S13"/>
    <mergeCell ref="T12:T13"/>
    <mergeCell ref="H11:S11"/>
    <mergeCell ref="V12:V13"/>
    <mergeCell ref="AY11:AY13"/>
    <mergeCell ref="AV11:AV13"/>
    <mergeCell ref="AW11:AW13"/>
    <mergeCell ref="AX11:AX13"/>
    <mergeCell ref="AS11:AS13"/>
    <mergeCell ref="AT11:AT13"/>
    <mergeCell ref="AU11:AU13"/>
    <mergeCell ref="W12:W13"/>
    <mergeCell ref="AG11:AG13"/>
    <mergeCell ref="BC11:BC12"/>
    <mergeCell ref="AZ12:AZ13"/>
    <mergeCell ref="BB12:BB13"/>
    <mergeCell ref="AI11:AK11"/>
    <mergeCell ref="AL11:AL13"/>
    <mergeCell ref="AO12:AO13"/>
    <mergeCell ref="O12:O13"/>
    <mergeCell ref="P12:P13"/>
    <mergeCell ref="Q12:Q13"/>
    <mergeCell ref="R12:R13"/>
    <mergeCell ref="AF11:AF13"/>
    <mergeCell ref="BD10:BD13"/>
    <mergeCell ref="AI12:AK12"/>
    <mergeCell ref="T11:X11"/>
    <mergeCell ref="Y11:Y13"/>
    <mergeCell ref="Z11:Z13"/>
    <mergeCell ref="AM11:AO11"/>
    <mergeCell ref="AP11:AQ12"/>
    <mergeCell ref="AM12:AM13"/>
    <mergeCell ref="AN12:AN13"/>
    <mergeCell ref="BF10:BF13"/>
    <mergeCell ref="BG10:BG13"/>
    <mergeCell ref="BH10:BH13"/>
    <mergeCell ref="BF8:BF9"/>
    <mergeCell ref="BG8:BJ9"/>
    <mergeCell ref="BI10:BI13"/>
    <mergeCell ref="BJ10:BJ13"/>
    <mergeCell ref="BK8:BP8"/>
    <mergeCell ref="BK9:BK13"/>
    <mergeCell ref="BL9:BL13"/>
    <mergeCell ref="BM9:BM13"/>
    <mergeCell ref="BN9:BO12"/>
    <mergeCell ref="BP9:BP12"/>
    <mergeCell ref="H8:AQ9"/>
    <mergeCell ref="AR8:AR13"/>
    <mergeCell ref="AS8:BC9"/>
    <mergeCell ref="BE8:BE13"/>
    <mergeCell ref="H10:X10"/>
    <mergeCell ref="Y10:AK10"/>
    <mergeCell ref="AL10:AQ10"/>
    <mergeCell ref="AS10:AZ10"/>
    <mergeCell ref="BA10:BA13"/>
    <mergeCell ref="BB10:BC10"/>
    <mergeCell ref="D8:D13"/>
    <mergeCell ref="E8:E13"/>
    <mergeCell ref="F8:F13"/>
    <mergeCell ref="G8:G13"/>
    <mergeCell ref="J1:M3"/>
    <mergeCell ref="AV1:BG4"/>
    <mergeCell ref="D6:BK6"/>
    <mergeCell ref="AC1:AF1"/>
  </mergeCells>
  <printOptions/>
  <pageMargins left="0.16" right="0.16" top="0.16" bottom="0.17" header="0.16" footer="0.17"/>
  <pageSetup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dimension ref="B1:U199"/>
  <sheetViews>
    <sheetView workbookViewId="0" topLeftCell="B1">
      <selection activeCell="B3" sqref="B3:S3"/>
    </sheetView>
  </sheetViews>
  <sheetFormatPr defaultColWidth="9.33203125" defaultRowHeight="12.75"/>
  <cols>
    <col min="1" max="1" width="11.33203125" style="140" hidden="1" customWidth="1"/>
    <col min="2" max="2" width="10.5" style="140" customWidth="1"/>
    <col min="3" max="3" width="10.16015625" style="140" customWidth="1"/>
    <col min="4" max="4" width="11.33203125" style="140" customWidth="1"/>
    <col min="5" max="5" width="55.16015625" style="140" customWidth="1"/>
    <col min="6" max="6" width="39" style="140" customWidth="1"/>
    <col min="7" max="7" width="22.66015625" style="140" hidden="1" customWidth="1"/>
    <col min="8" max="8" width="18.33203125" style="140" hidden="1" customWidth="1"/>
    <col min="9" max="9" width="17.66015625" style="140" hidden="1" customWidth="1"/>
    <col min="10" max="10" width="18.5" style="140" hidden="1" customWidth="1"/>
    <col min="11" max="11" width="19.83203125" style="140" hidden="1" customWidth="1"/>
    <col min="12" max="12" width="16.33203125" style="140" hidden="1" customWidth="1"/>
    <col min="13" max="13" width="16.16015625" style="140" hidden="1" customWidth="1"/>
    <col min="14" max="14" width="15" style="140" hidden="1" customWidth="1"/>
    <col min="15" max="15" width="14.33203125" style="140" hidden="1" customWidth="1"/>
    <col min="16" max="16" width="6.83203125" style="140" hidden="1" customWidth="1"/>
    <col min="17" max="17" width="18.5" style="140" customWidth="1"/>
    <col min="18" max="18" width="16.83203125" style="140" customWidth="1"/>
    <col min="19" max="19" width="19.33203125" style="140" customWidth="1"/>
    <col min="20" max="16384" width="32.33203125" style="140" customWidth="1"/>
  </cols>
  <sheetData>
    <row r="1" ht="18.75">
      <c r="Q1" s="347" t="s">
        <v>338</v>
      </c>
    </row>
    <row r="2" spans="17:19" ht="88.5" customHeight="1">
      <c r="Q2" s="436" t="s">
        <v>340</v>
      </c>
      <c r="R2" s="436"/>
      <c r="S2" s="436"/>
    </row>
    <row r="3" spans="2:19" ht="58.5" customHeight="1">
      <c r="B3" s="437" t="s">
        <v>339</v>
      </c>
      <c r="C3" s="437"/>
      <c r="D3" s="437"/>
      <c r="E3" s="437"/>
      <c r="F3" s="437"/>
      <c r="G3" s="437"/>
      <c r="H3" s="437"/>
      <c r="I3" s="437"/>
      <c r="J3" s="437"/>
      <c r="K3" s="437"/>
      <c r="L3" s="437"/>
      <c r="M3" s="437"/>
      <c r="N3" s="437"/>
      <c r="O3" s="437"/>
      <c r="P3" s="437"/>
      <c r="Q3" s="437"/>
      <c r="R3" s="437"/>
      <c r="S3" s="437"/>
    </row>
    <row r="4" ht="15.75">
      <c r="S4" s="140" t="s">
        <v>93</v>
      </c>
    </row>
    <row r="5" spans="2:19" ht="75" customHeight="1">
      <c r="B5" s="438" t="s">
        <v>94</v>
      </c>
      <c r="C5" s="439" t="s">
        <v>311</v>
      </c>
      <c r="D5" s="439" t="s">
        <v>309</v>
      </c>
      <c r="E5" s="442" t="s">
        <v>95</v>
      </c>
      <c r="F5" s="442" t="s">
        <v>96</v>
      </c>
      <c r="G5" s="142"/>
      <c r="H5" s="142"/>
      <c r="I5" s="442" t="s">
        <v>318</v>
      </c>
      <c r="J5" s="445" t="s">
        <v>97</v>
      </c>
      <c r="K5" s="448" t="s">
        <v>318</v>
      </c>
      <c r="L5" s="448" t="s">
        <v>97</v>
      </c>
      <c r="M5" s="448" t="s">
        <v>318</v>
      </c>
      <c r="N5" s="448" t="s">
        <v>97</v>
      </c>
      <c r="O5" s="448" t="s">
        <v>318</v>
      </c>
      <c r="P5" s="448" t="s">
        <v>97</v>
      </c>
      <c r="Q5" s="448" t="s">
        <v>318</v>
      </c>
      <c r="R5" s="448" t="s">
        <v>97</v>
      </c>
      <c r="S5" s="449" t="s">
        <v>98</v>
      </c>
    </row>
    <row r="6" spans="2:19" ht="15.75" customHeight="1">
      <c r="B6" s="438"/>
      <c r="C6" s="440"/>
      <c r="D6" s="440"/>
      <c r="E6" s="443"/>
      <c r="F6" s="443"/>
      <c r="G6" s="144"/>
      <c r="H6" s="144"/>
      <c r="I6" s="443"/>
      <c r="J6" s="446"/>
      <c r="K6" s="448"/>
      <c r="L6" s="448"/>
      <c r="M6" s="448"/>
      <c r="N6" s="448"/>
      <c r="O6" s="448"/>
      <c r="P6" s="448"/>
      <c r="Q6" s="448"/>
      <c r="R6" s="448"/>
      <c r="S6" s="450"/>
    </row>
    <row r="7" spans="2:19" ht="94.5" customHeight="1">
      <c r="B7" s="438"/>
      <c r="C7" s="441"/>
      <c r="D7" s="441"/>
      <c r="E7" s="444"/>
      <c r="F7" s="444"/>
      <c r="G7" s="145"/>
      <c r="H7" s="145"/>
      <c r="I7" s="444"/>
      <c r="J7" s="447"/>
      <c r="K7" s="448"/>
      <c r="L7" s="448"/>
      <c r="M7" s="448"/>
      <c r="N7" s="448"/>
      <c r="O7" s="448"/>
      <c r="P7" s="448"/>
      <c r="Q7" s="448"/>
      <c r="R7" s="448"/>
      <c r="S7" s="451"/>
    </row>
    <row r="8" spans="2:19" ht="51.75" customHeight="1">
      <c r="B8" s="141"/>
      <c r="C8" s="76"/>
      <c r="D8" s="76"/>
      <c r="E8" s="143"/>
      <c r="F8" s="143" t="s">
        <v>99</v>
      </c>
      <c r="G8" s="145"/>
      <c r="H8" s="145"/>
      <c r="I8" s="145"/>
      <c r="J8" s="146"/>
      <c r="K8" s="147"/>
      <c r="L8" s="148"/>
      <c r="M8" s="147"/>
      <c r="N8" s="147"/>
      <c r="O8" s="147"/>
      <c r="P8" s="147"/>
      <c r="Q8" s="75"/>
      <c r="R8" s="75"/>
      <c r="S8" s="75"/>
    </row>
    <row r="9" spans="2:19" ht="51" customHeight="1">
      <c r="B9" s="141"/>
      <c r="C9" s="76" t="s">
        <v>427</v>
      </c>
      <c r="D9" s="76"/>
      <c r="E9" s="149" t="s">
        <v>428</v>
      </c>
      <c r="F9" s="143"/>
      <c r="G9" s="145"/>
      <c r="H9" s="145"/>
      <c r="I9" s="150">
        <f>I10</f>
        <v>1.5</v>
      </c>
      <c r="J9" s="151">
        <f>J10</f>
        <v>0</v>
      </c>
      <c r="K9" s="152">
        <f>K10</f>
        <v>212</v>
      </c>
      <c r="L9" s="153">
        <f>L10</f>
        <v>0</v>
      </c>
      <c r="M9" s="153">
        <f aca="true" t="shared" si="0" ref="M9:R9">M10</f>
        <v>0</v>
      </c>
      <c r="N9" s="153">
        <f t="shared" si="0"/>
        <v>0</v>
      </c>
      <c r="O9" s="153">
        <f t="shared" si="0"/>
        <v>0</v>
      </c>
      <c r="P9" s="153">
        <f t="shared" si="0"/>
        <v>0</v>
      </c>
      <c r="Q9" s="154">
        <f t="shared" si="0"/>
        <v>213.5</v>
      </c>
      <c r="R9" s="155">
        <f t="shared" si="0"/>
        <v>0</v>
      </c>
      <c r="S9" s="156">
        <f>Q9+R9</f>
        <v>213.5</v>
      </c>
    </row>
    <row r="10" spans="2:19" ht="63.75" customHeight="1">
      <c r="B10" s="141"/>
      <c r="C10" s="76" t="s">
        <v>100</v>
      </c>
      <c r="D10" s="76" t="s">
        <v>101</v>
      </c>
      <c r="E10" s="338" t="s">
        <v>102</v>
      </c>
      <c r="F10" s="143"/>
      <c r="G10" s="145"/>
      <c r="H10" s="145"/>
      <c r="I10" s="150">
        <v>1.5</v>
      </c>
      <c r="J10" s="157">
        <v>0</v>
      </c>
      <c r="K10" s="38">
        <v>212</v>
      </c>
      <c r="L10" s="148">
        <v>0</v>
      </c>
      <c r="M10" s="147"/>
      <c r="N10" s="147"/>
      <c r="O10" s="147"/>
      <c r="P10" s="147"/>
      <c r="Q10" s="156">
        <f>I10+K10+M10+O10</f>
        <v>213.5</v>
      </c>
      <c r="R10" s="156">
        <f>J10+L10+N10+P10</f>
        <v>0</v>
      </c>
      <c r="S10" s="156">
        <f>Q10+R10</f>
        <v>213.5</v>
      </c>
    </row>
    <row r="11" spans="2:19" ht="32.25" customHeight="1">
      <c r="B11" s="158"/>
      <c r="C11" s="61"/>
      <c r="D11" s="61"/>
      <c r="E11" s="452" t="s">
        <v>103</v>
      </c>
      <c r="F11" s="453"/>
      <c r="G11" s="159"/>
      <c r="H11" s="159"/>
      <c r="I11" s="160">
        <f>I9</f>
        <v>1.5</v>
      </c>
      <c r="J11" s="161">
        <f>J9</f>
        <v>0</v>
      </c>
      <c r="K11" s="73">
        <f>K9</f>
        <v>212</v>
      </c>
      <c r="L11" s="162">
        <f>L9</f>
        <v>0</v>
      </c>
      <c r="M11" s="162">
        <f aca="true" t="shared" si="1" ref="M11:R11">M9</f>
        <v>0</v>
      </c>
      <c r="N11" s="162">
        <f t="shared" si="1"/>
        <v>0</v>
      </c>
      <c r="O11" s="162">
        <f t="shared" si="1"/>
        <v>0</v>
      </c>
      <c r="P11" s="162">
        <f t="shared" si="1"/>
        <v>0</v>
      </c>
      <c r="Q11" s="163">
        <f t="shared" si="1"/>
        <v>213.5</v>
      </c>
      <c r="R11" s="164">
        <f t="shared" si="1"/>
        <v>0</v>
      </c>
      <c r="S11" s="165">
        <f>Q11+R11</f>
        <v>213.5</v>
      </c>
    </row>
    <row r="12" spans="2:19" ht="70.5" customHeight="1">
      <c r="B12" s="147"/>
      <c r="C12" s="76"/>
      <c r="D12" s="76"/>
      <c r="E12" s="143"/>
      <c r="F12" s="166" t="s">
        <v>104</v>
      </c>
      <c r="G12" s="166"/>
      <c r="H12" s="166"/>
      <c r="I12" s="167"/>
      <c r="J12" s="168"/>
      <c r="K12" s="147"/>
      <c r="L12" s="148"/>
      <c r="M12" s="147"/>
      <c r="N12" s="147"/>
      <c r="O12" s="147"/>
      <c r="P12" s="147"/>
      <c r="Q12" s="156"/>
      <c r="R12" s="156"/>
      <c r="S12" s="156"/>
    </row>
    <row r="13" spans="2:19" ht="41.25" customHeight="1">
      <c r="B13" s="147"/>
      <c r="C13" s="169" t="s">
        <v>427</v>
      </c>
      <c r="D13" s="169"/>
      <c r="E13" s="170" t="s">
        <v>428</v>
      </c>
      <c r="F13" s="143"/>
      <c r="G13" s="143"/>
      <c r="H13" s="143"/>
      <c r="I13" s="167">
        <f>I14+I15</f>
        <v>20</v>
      </c>
      <c r="J13" s="171">
        <f>J14+J15</f>
        <v>0</v>
      </c>
      <c r="K13" s="167">
        <f>K14+K15</f>
        <v>0</v>
      </c>
      <c r="L13" s="171">
        <f>L14+L15</f>
        <v>35</v>
      </c>
      <c r="M13" s="171">
        <f aca="true" t="shared" si="2" ref="M13:R13">M14+M15</f>
        <v>30</v>
      </c>
      <c r="N13" s="171">
        <f t="shared" si="2"/>
        <v>0</v>
      </c>
      <c r="O13" s="171">
        <f t="shared" si="2"/>
        <v>0</v>
      </c>
      <c r="P13" s="171">
        <f t="shared" si="2"/>
        <v>0</v>
      </c>
      <c r="Q13" s="172">
        <f t="shared" si="2"/>
        <v>50</v>
      </c>
      <c r="R13" s="156">
        <f t="shared" si="2"/>
        <v>35</v>
      </c>
      <c r="S13" s="156">
        <f>Q13+R13</f>
        <v>85</v>
      </c>
    </row>
    <row r="14" spans="2:19" ht="41.25" customHeight="1">
      <c r="B14" s="147"/>
      <c r="C14" s="76" t="s">
        <v>429</v>
      </c>
      <c r="D14" s="76" t="s">
        <v>430</v>
      </c>
      <c r="E14" s="77" t="s">
        <v>431</v>
      </c>
      <c r="F14" s="143"/>
      <c r="G14" s="143"/>
      <c r="H14" s="143"/>
      <c r="I14" s="167">
        <v>1</v>
      </c>
      <c r="J14" s="168">
        <v>0</v>
      </c>
      <c r="K14" s="147"/>
      <c r="L14" s="173">
        <v>35</v>
      </c>
      <c r="M14" s="147"/>
      <c r="N14" s="147"/>
      <c r="O14" s="147"/>
      <c r="P14" s="147"/>
      <c r="Q14" s="156">
        <f>I14+K14+M14+O14</f>
        <v>1</v>
      </c>
      <c r="R14" s="156">
        <f>J14+L14+N14+P14</f>
        <v>35</v>
      </c>
      <c r="S14" s="156">
        <f>Q14+R14</f>
        <v>36</v>
      </c>
    </row>
    <row r="15" spans="2:19" ht="53.25" customHeight="1">
      <c r="B15" s="147"/>
      <c r="C15" s="76" t="s">
        <v>105</v>
      </c>
      <c r="D15" s="76" t="s">
        <v>106</v>
      </c>
      <c r="E15" s="174" t="s">
        <v>107</v>
      </c>
      <c r="F15" s="143"/>
      <c r="G15" s="143"/>
      <c r="H15" s="143"/>
      <c r="I15" s="167">
        <v>19</v>
      </c>
      <c r="J15" s="168">
        <v>0</v>
      </c>
      <c r="K15" s="147"/>
      <c r="L15" s="148"/>
      <c r="M15" s="175">
        <v>30</v>
      </c>
      <c r="N15" s="147"/>
      <c r="O15" s="147"/>
      <c r="P15" s="147"/>
      <c r="Q15" s="156">
        <f>I15+K15+M15+O15</f>
        <v>49</v>
      </c>
      <c r="R15" s="156">
        <f>J15+L15+N15+P15</f>
        <v>0</v>
      </c>
      <c r="S15" s="156">
        <f>Q15+R15</f>
        <v>49</v>
      </c>
    </row>
    <row r="16" spans="2:19" ht="22.5" customHeight="1">
      <c r="B16" s="147"/>
      <c r="C16" s="76"/>
      <c r="D16" s="76"/>
      <c r="E16" s="454" t="s">
        <v>103</v>
      </c>
      <c r="F16" s="454"/>
      <c r="G16" s="74"/>
      <c r="H16" s="74"/>
      <c r="I16" s="176">
        <f>I13</f>
        <v>20</v>
      </c>
      <c r="J16" s="177">
        <f>J13</f>
        <v>0</v>
      </c>
      <c r="K16" s="176">
        <f>K13</f>
        <v>0</v>
      </c>
      <c r="L16" s="177">
        <f>L13</f>
        <v>35</v>
      </c>
      <c r="M16" s="177">
        <f aca="true" t="shared" si="3" ref="M16:R16">M13</f>
        <v>30</v>
      </c>
      <c r="N16" s="177">
        <f t="shared" si="3"/>
        <v>0</v>
      </c>
      <c r="O16" s="177">
        <f t="shared" si="3"/>
        <v>0</v>
      </c>
      <c r="P16" s="177">
        <f t="shared" si="3"/>
        <v>0</v>
      </c>
      <c r="Q16" s="178">
        <f t="shared" si="3"/>
        <v>50</v>
      </c>
      <c r="R16" s="165">
        <f t="shared" si="3"/>
        <v>35</v>
      </c>
      <c r="S16" s="165">
        <f>Q16+R16</f>
        <v>85</v>
      </c>
    </row>
    <row r="17" spans="2:19" ht="74.25" customHeight="1">
      <c r="B17" s="147"/>
      <c r="C17" s="76"/>
      <c r="D17" s="76"/>
      <c r="E17" s="143"/>
      <c r="F17" s="166" t="s">
        <v>108</v>
      </c>
      <c r="G17" s="166"/>
      <c r="H17" s="166"/>
      <c r="I17" s="167"/>
      <c r="J17" s="168"/>
      <c r="K17" s="147"/>
      <c r="L17" s="148"/>
      <c r="M17" s="147"/>
      <c r="N17" s="147"/>
      <c r="O17" s="147"/>
      <c r="P17" s="147"/>
      <c r="Q17" s="156"/>
      <c r="R17" s="156"/>
      <c r="S17" s="156"/>
    </row>
    <row r="18" spans="2:19" ht="41.25" customHeight="1">
      <c r="B18" s="147"/>
      <c r="C18" s="169" t="s">
        <v>427</v>
      </c>
      <c r="D18" s="169"/>
      <c r="E18" s="170" t="s">
        <v>428</v>
      </c>
      <c r="F18" s="143"/>
      <c r="G18" s="143"/>
      <c r="H18" s="143"/>
      <c r="I18" s="167">
        <f>I19+I20</f>
        <v>62.08</v>
      </c>
      <c r="J18" s="171">
        <f>J19+J20</f>
        <v>60</v>
      </c>
      <c r="K18" s="167">
        <f>K19+K20</f>
        <v>0</v>
      </c>
      <c r="L18" s="171">
        <f>L19+L20</f>
        <v>17</v>
      </c>
      <c r="M18" s="171">
        <f aca="true" t="shared" si="4" ref="M18:R18">M19+M20</f>
        <v>0</v>
      </c>
      <c r="N18" s="171">
        <f t="shared" si="4"/>
        <v>0</v>
      </c>
      <c r="O18" s="171">
        <f t="shared" si="4"/>
        <v>0</v>
      </c>
      <c r="P18" s="171">
        <f t="shared" si="4"/>
        <v>0</v>
      </c>
      <c r="Q18" s="172">
        <f t="shared" si="4"/>
        <v>62.08</v>
      </c>
      <c r="R18" s="156">
        <f t="shared" si="4"/>
        <v>77</v>
      </c>
      <c r="S18" s="156">
        <f>Q18+R18</f>
        <v>139.07999999999998</v>
      </c>
    </row>
    <row r="19" spans="2:19" ht="41.25" customHeight="1">
      <c r="B19" s="147"/>
      <c r="C19" s="76" t="s">
        <v>429</v>
      </c>
      <c r="D19" s="76" t="s">
        <v>430</v>
      </c>
      <c r="E19" s="77" t="s">
        <v>431</v>
      </c>
      <c r="F19" s="143"/>
      <c r="G19" s="143"/>
      <c r="H19" s="143"/>
      <c r="I19" s="167">
        <v>25.08</v>
      </c>
      <c r="J19" s="168">
        <v>60</v>
      </c>
      <c r="K19" s="175">
        <v>0</v>
      </c>
      <c r="L19" s="173">
        <v>17</v>
      </c>
      <c r="M19" s="147"/>
      <c r="N19" s="147"/>
      <c r="O19" s="147"/>
      <c r="P19" s="147"/>
      <c r="Q19" s="156">
        <f>I19+K19+M19+O19</f>
        <v>25.08</v>
      </c>
      <c r="R19" s="156">
        <f>J19+L19+N19+P19</f>
        <v>77</v>
      </c>
      <c r="S19" s="156">
        <f>Q19+R19</f>
        <v>102.08</v>
      </c>
    </row>
    <row r="20" spans="2:19" ht="47.25" customHeight="1">
      <c r="B20" s="147"/>
      <c r="C20" s="76" t="s">
        <v>105</v>
      </c>
      <c r="D20" s="76" t="s">
        <v>106</v>
      </c>
      <c r="E20" s="174" t="s">
        <v>107</v>
      </c>
      <c r="F20" s="143"/>
      <c r="G20" s="143"/>
      <c r="H20" s="143"/>
      <c r="I20" s="167">
        <v>37</v>
      </c>
      <c r="J20" s="168">
        <v>0</v>
      </c>
      <c r="K20" s="147"/>
      <c r="L20" s="148"/>
      <c r="M20" s="147"/>
      <c r="N20" s="147"/>
      <c r="O20" s="147"/>
      <c r="P20" s="147"/>
      <c r="Q20" s="156">
        <f>I20+K20+M20+O20</f>
        <v>37</v>
      </c>
      <c r="R20" s="156">
        <f>J20+L20+N20+P20</f>
        <v>0</v>
      </c>
      <c r="S20" s="156">
        <f>Q20+R20</f>
        <v>37</v>
      </c>
    </row>
    <row r="21" spans="2:19" ht="34.5" customHeight="1">
      <c r="B21" s="147"/>
      <c r="C21" s="61"/>
      <c r="D21" s="61"/>
      <c r="E21" s="454" t="s">
        <v>103</v>
      </c>
      <c r="F21" s="454"/>
      <c r="G21" s="74"/>
      <c r="H21" s="74"/>
      <c r="I21" s="176">
        <f>I18</f>
        <v>62.08</v>
      </c>
      <c r="J21" s="177">
        <f>J18</f>
        <v>60</v>
      </c>
      <c r="K21" s="176">
        <f>K18</f>
        <v>0</v>
      </c>
      <c r="L21" s="177">
        <f>L18</f>
        <v>17</v>
      </c>
      <c r="M21" s="177">
        <f aca="true" t="shared" si="5" ref="M21:R21">M18</f>
        <v>0</v>
      </c>
      <c r="N21" s="177">
        <f t="shared" si="5"/>
        <v>0</v>
      </c>
      <c r="O21" s="177">
        <f t="shared" si="5"/>
        <v>0</v>
      </c>
      <c r="P21" s="177">
        <f t="shared" si="5"/>
        <v>0</v>
      </c>
      <c r="Q21" s="178">
        <f t="shared" si="5"/>
        <v>62.08</v>
      </c>
      <c r="R21" s="165">
        <f t="shared" si="5"/>
        <v>77</v>
      </c>
      <c r="S21" s="165">
        <f>Q21+R21</f>
        <v>139.07999999999998</v>
      </c>
    </row>
    <row r="22" spans="2:19" ht="81" customHeight="1">
      <c r="B22" s="147"/>
      <c r="C22" s="76"/>
      <c r="D22" s="76"/>
      <c r="E22" s="143"/>
      <c r="F22" s="166" t="s">
        <v>109</v>
      </c>
      <c r="G22" s="166"/>
      <c r="H22" s="166"/>
      <c r="I22" s="167"/>
      <c r="J22" s="168"/>
      <c r="K22" s="147"/>
      <c r="L22" s="148"/>
      <c r="M22" s="147"/>
      <c r="N22" s="147"/>
      <c r="O22" s="147"/>
      <c r="P22" s="147"/>
      <c r="Q22" s="156"/>
      <c r="R22" s="156"/>
      <c r="S22" s="156"/>
    </row>
    <row r="23" spans="2:19" ht="47.25" customHeight="1">
      <c r="B23" s="147"/>
      <c r="C23" s="169" t="s">
        <v>427</v>
      </c>
      <c r="D23" s="169"/>
      <c r="E23" s="170" t="s">
        <v>428</v>
      </c>
      <c r="F23" s="143"/>
      <c r="G23" s="143"/>
      <c r="H23" s="143"/>
      <c r="I23" s="167">
        <f>I24</f>
        <v>7</v>
      </c>
      <c r="J23" s="167">
        <f aca="true" t="shared" si="6" ref="J23:R23">J24</f>
        <v>0</v>
      </c>
      <c r="K23" s="167">
        <f t="shared" si="6"/>
        <v>0</v>
      </c>
      <c r="L23" s="167">
        <f t="shared" si="6"/>
        <v>0</v>
      </c>
      <c r="M23" s="167">
        <f t="shared" si="6"/>
        <v>0</v>
      </c>
      <c r="N23" s="167">
        <f t="shared" si="6"/>
        <v>0</v>
      </c>
      <c r="O23" s="167">
        <f t="shared" si="6"/>
        <v>0</v>
      </c>
      <c r="P23" s="167">
        <f t="shared" si="6"/>
        <v>0</v>
      </c>
      <c r="Q23" s="156">
        <f t="shared" si="6"/>
        <v>7</v>
      </c>
      <c r="R23" s="156">
        <f t="shared" si="6"/>
        <v>0</v>
      </c>
      <c r="S23" s="156">
        <f aca="true" t="shared" si="7" ref="S23:S41">Q23+R23</f>
        <v>7</v>
      </c>
    </row>
    <row r="24" spans="2:19" ht="15.75">
      <c r="B24" s="147"/>
      <c r="C24" s="76" t="s">
        <v>429</v>
      </c>
      <c r="D24" s="76" t="s">
        <v>430</v>
      </c>
      <c r="E24" s="77" t="s">
        <v>431</v>
      </c>
      <c r="F24" s="143"/>
      <c r="G24" s="143"/>
      <c r="H24" s="143"/>
      <c r="I24" s="167">
        <v>7</v>
      </c>
      <c r="J24" s="168">
        <v>0</v>
      </c>
      <c r="K24" s="147"/>
      <c r="L24" s="148"/>
      <c r="M24" s="147"/>
      <c r="N24" s="147"/>
      <c r="O24" s="147"/>
      <c r="P24" s="147"/>
      <c r="Q24" s="156">
        <f>I24+K24+M24+O24</f>
        <v>7</v>
      </c>
      <c r="R24" s="156">
        <f>J24+L24+N24+P24</f>
        <v>0</v>
      </c>
      <c r="S24" s="156">
        <f t="shared" si="7"/>
        <v>7</v>
      </c>
    </row>
    <row r="25" spans="2:19" ht="15.75">
      <c r="B25" s="147"/>
      <c r="C25" s="179"/>
      <c r="D25" s="61"/>
      <c r="E25" s="454" t="s">
        <v>103</v>
      </c>
      <c r="F25" s="454"/>
      <c r="G25" s="74"/>
      <c r="H25" s="74"/>
      <c r="I25" s="176">
        <f>I23</f>
        <v>7</v>
      </c>
      <c r="J25" s="177">
        <f>J23</f>
        <v>0</v>
      </c>
      <c r="K25" s="176">
        <f>K23</f>
        <v>0</v>
      </c>
      <c r="L25" s="177">
        <f>L23</f>
        <v>0</v>
      </c>
      <c r="M25" s="177">
        <f aca="true" t="shared" si="8" ref="M25:R25">M23</f>
        <v>0</v>
      </c>
      <c r="N25" s="177">
        <f t="shared" si="8"/>
        <v>0</v>
      </c>
      <c r="O25" s="177">
        <f t="shared" si="8"/>
        <v>0</v>
      </c>
      <c r="P25" s="177">
        <f t="shared" si="8"/>
        <v>0</v>
      </c>
      <c r="Q25" s="178">
        <f t="shared" si="8"/>
        <v>7</v>
      </c>
      <c r="R25" s="165">
        <f t="shared" si="8"/>
        <v>0</v>
      </c>
      <c r="S25" s="165">
        <f t="shared" si="7"/>
        <v>7</v>
      </c>
    </row>
    <row r="26" spans="2:19" ht="63">
      <c r="B26" s="147"/>
      <c r="C26" s="169"/>
      <c r="D26" s="76"/>
      <c r="E26" s="143"/>
      <c r="F26" s="166" t="s">
        <v>110</v>
      </c>
      <c r="G26" s="166"/>
      <c r="H26" s="166"/>
      <c r="I26" s="167"/>
      <c r="J26" s="168"/>
      <c r="K26" s="147"/>
      <c r="L26" s="148"/>
      <c r="M26" s="147"/>
      <c r="N26" s="147"/>
      <c r="O26" s="147"/>
      <c r="P26" s="147"/>
      <c r="Q26" s="156"/>
      <c r="R26" s="156"/>
      <c r="S26" s="156"/>
    </row>
    <row r="27" spans="2:19" ht="31.5">
      <c r="B27" s="147"/>
      <c r="C27" s="169" t="s">
        <v>380</v>
      </c>
      <c r="D27" s="76"/>
      <c r="E27" s="170" t="s">
        <v>381</v>
      </c>
      <c r="F27" s="166"/>
      <c r="G27" s="166"/>
      <c r="H27" s="166"/>
      <c r="I27" s="167">
        <f aca="true" t="shared" si="9" ref="I27:R27">I28+I29+I30+I31+I32</f>
        <v>405.8</v>
      </c>
      <c r="J27" s="171">
        <f t="shared" si="9"/>
        <v>0</v>
      </c>
      <c r="K27" s="167">
        <f t="shared" si="9"/>
        <v>125</v>
      </c>
      <c r="L27" s="171">
        <f t="shared" si="9"/>
        <v>0</v>
      </c>
      <c r="M27" s="171">
        <f t="shared" si="9"/>
        <v>51</v>
      </c>
      <c r="N27" s="171">
        <f t="shared" si="9"/>
        <v>0</v>
      </c>
      <c r="O27" s="171">
        <f t="shared" si="9"/>
        <v>0</v>
      </c>
      <c r="P27" s="171">
        <f t="shared" si="9"/>
        <v>0</v>
      </c>
      <c r="Q27" s="172">
        <f t="shared" si="9"/>
        <v>581.8</v>
      </c>
      <c r="R27" s="156">
        <f t="shared" si="9"/>
        <v>0</v>
      </c>
      <c r="S27" s="156">
        <f t="shared" si="7"/>
        <v>581.8</v>
      </c>
    </row>
    <row r="28" spans="2:19" ht="31.5">
      <c r="B28" s="147"/>
      <c r="C28" s="76" t="s">
        <v>111</v>
      </c>
      <c r="D28" s="76" t="s">
        <v>420</v>
      </c>
      <c r="E28" s="77" t="s">
        <v>112</v>
      </c>
      <c r="F28" s="166"/>
      <c r="G28" s="166"/>
      <c r="H28" s="166"/>
      <c r="I28" s="167"/>
      <c r="J28" s="168"/>
      <c r="K28" s="175">
        <v>60</v>
      </c>
      <c r="L28" s="148"/>
      <c r="M28" s="175">
        <v>46</v>
      </c>
      <c r="N28" s="147"/>
      <c r="O28" s="147"/>
      <c r="P28" s="147"/>
      <c r="Q28" s="156">
        <f aca="true" t="shared" si="10" ref="Q28:R32">I28+K28+M28+O28</f>
        <v>106</v>
      </c>
      <c r="R28" s="156">
        <f t="shared" si="10"/>
        <v>0</v>
      </c>
      <c r="S28" s="156">
        <f t="shared" si="7"/>
        <v>106</v>
      </c>
    </row>
    <row r="29" spans="2:19" ht="15.75">
      <c r="B29" s="147"/>
      <c r="C29" s="76" t="s">
        <v>113</v>
      </c>
      <c r="D29" s="76" t="s">
        <v>114</v>
      </c>
      <c r="E29" s="174" t="s">
        <v>115</v>
      </c>
      <c r="F29" s="166"/>
      <c r="G29" s="166"/>
      <c r="H29" s="166"/>
      <c r="I29" s="167">
        <v>173</v>
      </c>
      <c r="J29" s="168">
        <v>0</v>
      </c>
      <c r="K29" s="175">
        <v>40</v>
      </c>
      <c r="L29" s="148"/>
      <c r="M29" s="175"/>
      <c r="N29" s="147"/>
      <c r="O29" s="147"/>
      <c r="P29" s="147"/>
      <c r="Q29" s="156">
        <f t="shared" si="10"/>
        <v>213</v>
      </c>
      <c r="R29" s="156">
        <f t="shared" si="10"/>
        <v>0</v>
      </c>
      <c r="S29" s="156">
        <f t="shared" si="7"/>
        <v>213</v>
      </c>
    </row>
    <row r="30" spans="2:19" ht="31.5">
      <c r="B30" s="147"/>
      <c r="C30" s="76" t="s">
        <v>116</v>
      </c>
      <c r="D30" s="76" t="s">
        <v>415</v>
      </c>
      <c r="E30" s="174" t="s">
        <v>117</v>
      </c>
      <c r="F30" s="166"/>
      <c r="G30" s="166"/>
      <c r="H30" s="166"/>
      <c r="I30" s="167">
        <v>26.8</v>
      </c>
      <c r="J30" s="168">
        <v>0</v>
      </c>
      <c r="K30" s="175"/>
      <c r="L30" s="148"/>
      <c r="M30" s="175"/>
      <c r="N30" s="147"/>
      <c r="O30" s="147"/>
      <c r="P30" s="147"/>
      <c r="Q30" s="156">
        <f t="shared" si="10"/>
        <v>26.8</v>
      </c>
      <c r="R30" s="156">
        <f t="shared" si="10"/>
        <v>0</v>
      </c>
      <c r="S30" s="156">
        <f t="shared" si="7"/>
        <v>26.8</v>
      </c>
    </row>
    <row r="31" spans="2:19" ht="164.25" customHeight="1">
      <c r="B31" s="147"/>
      <c r="C31" s="76" t="s">
        <v>118</v>
      </c>
      <c r="D31" s="76" t="s">
        <v>84</v>
      </c>
      <c r="E31" s="174" t="s">
        <v>119</v>
      </c>
      <c r="F31" s="166"/>
      <c r="G31" s="166"/>
      <c r="H31" s="166"/>
      <c r="I31" s="167">
        <v>130</v>
      </c>
      <c r="J31" s="168">
        <v>0</v>
      </c>
      <c r="K31" s="175">
        <v>25</v>
      </c>
      <c r="L31" s="148"/>
      <c r="M31" s="175"/>
      <c r="N31" s="147"/>
      <c r="O31" s="147"/>
      <c r="P31" s="147"/>
      <c r="Q31" s="156">
        <f t="shared" si="10"/>
        <v>155</v>
      </c>
      <c r="R31" s="156">
        <f t="shared" si="10"/>
        <v>0</v>
      </c>
      <c r="S31" s="156">
        <f t="shared" si="7"/>
        <v>155</v>
      </c>
    </row>
    <row r="32" spans="2:19" ht="31.5">
      <c r="B32" s="147"/>
      <c r="C32" s="76" t="s">
        <v>120</v>
      </c>
      <c r="D32" s="76" t="s">
        <v>415</v>
      </c>
      <c r="E32" s="174" t="s">
        <v>121</v>
      </c>
      <c r="F32" s="166"/>
      <c r="G32" s="166"/>
      <c r="H32" s="166"/>
      <c r="I32" s="167">
        <f>66+10</f>
        <v>76</v>
      </c>
      <c r="J32" s="168">
        <v>0</v>
      </c>
      <c r="K32" s="147"/>
      <c r="L32" s="148"/>
      <c r="M32" s="175">
        <v>5</v>
      </c>
      <c r="N32" s="147"/>
      <c r="O32" s="147"/>
      <c r="P32" s="147"/>
      <c r="Q32" s="156">
        <f t="shared" si="10"/>
        <v>81</v>
      </c>
      <c r="R32" s="156">
        <f t="shared" si="10"/>
        <v>0</v>
      </c>
      <c r="S32" s="156">
        <f t="shared" si="7"/>
        <v>81</v>
      </c>
    </row>
    <row r="33" spans="2:19" ht="15.75">
      <c r="B33" s="147"/>
      <c r="C33" s="180"/>
      <c r="D33" s="180"/>
      <c r="E33" s="454" t="s">
        <v>103</v>
      </c>
      <c r="F33" s="454"/>
      <c r="G33" s="74"/>
      <c r="H33" s="74"/>
      <c r="I33" s="176">
        <f>I27</f>
        <v>405.8</v>
      </c>
      <c r="J33" s="177">
        <f>J27</f>
        <v>0</v>
      </c>
      <c r="K33" s="181">
        <f>K27</f>
        <v>125</v>
      </c>
      <c r="L33" s="182">
        <f>L27</f>
        <v>0</v>
      </c>
      <c r="M33" s="182">
        <f aca="true" t="shared" si="11" ref="M33:R33">M27</f>
        <v>51</v>
      </c>
      <c r="N33" s="182">
        <f t="shared" si="11"/>
        <v>0</v>
      </c>
      <c r="O33" s="182">
        <f t="shared" si="11"/>
        <v>0</v>
      </c>
      <c r="P33" s="182">
        <f t="shared" si="11"/>
        <v>0</v>
      </c>
      <c r="Q33" s="178">
        <f t="shared" si="11"/>
        <v>581.8</v>
      </c>
      <c r="R33" s="165">
        <f t="shared" si="11"/>
        <v>0</v>
      </c>
      <c r="S33" s="165">
        <f t="shared" si="7"/>
        <v>581.8</v>
      </c>
    </row>
    <row r="34" spans="2:19" ht="78.75">
      <c r="B34" s="147"/>
      <c r="C34" s="183"/>
      <c r="D34" s="183"/>
      <c r="E34" s="143"/>
      <c r="F34" s="143" t="s">
        <v>122</v>
      </c>
      <c r="G34" s="143"/>
      <c r="H34" s="143"/>
      <c r="I34" s="167"/>
      <c r="J34" s="168"/>
      <c r="K34" s="147"/>
      <c r="L34" s="148"/>
      <c r="M34" s="147"/>
      <c r="N34" s="147"/>
      <c r="O34" s="147"/>
      <c r="P34" s="147"/>
      <c r="Q34" s="156"/>
      <c r="R34" s="156"/>
      <c r="S34" s="156"/>
    </row>
    <row r="35" spans="2:19" ht="31.5">
      <c r="B35" s="147"/>
      <c r="C35" s="169" t="s">
        <v>380</v>
      </c>
      <c r="D35" s="76"/>
      <c r="E35" s="184" t="s">
        <v>381</v>
      </c>
      <c r="F35" s="143"/>
      <c r="G35" s="143"/>
      <c r="H35" s="143"/>
      <c r="I35" s="167">
        <f>I36</f>
        <v>0</v>
      </c>
      <c r="J35" s="167">
        <f>J36</f>
        <v>0</v>
      </c>
      <c r="K35" s="167">
        <f>K36</f>
        <v>21.84</v>
      </c>
      <c r="L35" s="171">
        <f>L36</f>
        <v>0</v>
      </c>
      <c r="M35" s="171">
        <f aca="true" t="shared" si="12" ref="M35:R35">M36</f>
        <v>0</v>
      </c>
      <c r="N35" s="171">
        <f t="shared" si="12"/>
        <v>0</v>
      </c>
      <c r="O35" s="171">
        <f t="shared" si="12"/>
        <v>0</v>
      </c>
      <c r="P35" s="171">
        <f t="shared" si="12"/>
        <v>0</v>
      </c>
      <c r="Q35" s="172">
        <f t="shared" si="12"/>
        <v>21.84</v>
      </c>
      <c r="R35" s="156">
        <f t="shared" si="12"/>
        <v>0</v>
      </c>
      <c r="S35" s="156">
        <f t="shared" si="7"/>
        <v>21.84</v>
      </c>
    </row>
    <row r="36" spans="2:19" ht="15.75">
      <c r="B36" s="147"/>
      <c r="C36" s="76" t="s">
        <v>113</v>
      </c>
      <c r="D36" s="76" t="s">
        <v>114</v>
      </c>
      <c r="E36" s="143" t="s">
        <v>115</v>
      </c>
      <c r="F36" s="143"/>
      <c r="G36" s="143"/>
      <c r="H36" s="143"/>
      <c r="I36" s="167"/>
      <c r="J36" s="168"/>
      <c r="K36" s="167">
        <v>21.84</v>
      </c>
      <c r="L36" s="148"/>
      <c r="M36" s="147"/>
      <c r="N36" s="147"/>
      <c r="O36" s="147"/>
      <c r="P36" s="147"/>
      <c r="Q36" s="156">
        <f>I36+K36+M36+O36</f>
        <v>21.84</v>
      </c>
      <c r="R36" s="156">
        <f>J36+L36+N36+P36</f>
        <v>0</v>
      </c>
      <c r="S36" s="156">
        <f t="shared" si="7"/>
        <v>21.84</v>
      </c>
    </row>
    <row r="37" spans="2:19" ht="15.75">
      <c r="B37" s="147"/>
      <c r="C37" s="183"/>
      <c r="D37" s="183"/>
      <c r="E37" s="454" t="s">
        <v>103</v>
      </c>
      <c r="F37" s="454"/>
      <c r="G37" s="74"/>
      <c r="H37" s="74"/>
      <c r="I37" s="176">
        <f>I35</f>
        <v>0</v>
      </c>
      <c r="J37" s="176">
        <f>J35</f>
        <v>0</v>
      </c>
      <c r="K37" s="176">
        <f>K35</f>
        <v>21.84</v>
      </c>
      <c r="L37" s="177">
        <f>L35</f>
        <v>0</v>
      </c>
      <c r="M37" s="177">
        <f aca="true" t="shared" si="13" ref="M37:R37">M35</f>
        <v>0</v>
      </c>
      <c r="N37" s="177">
        <f t="shared" si="13"/>
        <v>0</v>
      </c>
      <c r="O37" s="177">
        <f t="shared" si="13"/>
        <v>0</v>
      </c>
      <c r="P37" s="177">
        <f t="shared" si="13"/>
        <v>0</v>
      </c>
      <c r="Q37" s="178">
        <f t="shared" si="13"/>
        <v>21.84</v>
      </c>
      <c r="R37" s="165">
        <f t="shared" si="13"/>
        <v>0</v>
      </c>
      <c r="S37" s="165">
        <f t="shared" si="7"/>
        <v>21.84</v>
      </c>
    </row>
    <row r="38" spans="2:19" ht="110.25">
      <c r="B38" s="147"/>
      <c r="C38" s="183"/>
      <c r="D38" s="183"/>
      <c r="E38" s="143"/>
      <c r="F38" s="143" t="s">
        <v>123</v>
      </c>
      <c r="G38" s="143"/>
      <c r="H38" s="143"/>
      <c r="I38" s="167"/>
      <c r="J38" s="168"/>
      <c r="K38" s="147"/>
      <c r="L38" s="148"/>
      <c r="M38" s="147"/>
      <c r="N38" s="147"/>
      <c r="O38" s="147"/>
      <c r="P38" s="147"/>
      <c r="Q38" s="156"/>
      <c r="R38" s="156"/>
      <c r="S38" s="156"/>
    </row>
    <row r="39" spans="2:19" ht="31.5">
      <c r="B39" s="147"/>
      <c r="C39" s="169" t="s">
        <v>380</v>
      </c>
      <c r="D39" s="76"/>
      <c r="E39" s="149" t="s">
        <v>381</v>
      </c>
      <c r="F39" s="143"/>
      <c r="G39" s="143"/>
      <c r="H39" s="143"/>
      <c r="I39" s="167">
        <f>I40</f>
        <v>117</v>
      </c>
      <c r="J39" s="171">
        <f>J40</f>
        <v>0</v>
      </c>
      <c r="K39" s="167">
        <f>K40</f>
        <v>0</v>
      </c>
      <c r="L39" s="171">
        <f>L40</f>
        <v>0</v>
      </c>
      <c r="M39" s="171">
        <f aca="true" t="shared" si="14" ref="M39:R39">M40</f>
        <v>0</v>
      </c>
      <c r="N39" s="171">
        <f t="shared" si="14"/>
        <v>0</v>
      </c>
      <c r="O39" s="171">
        <f t="shared" si="14"/>
        <v>0</v>
      </c>
      <c r="P39" s="171">
        <f t="shared" si="14"/>
        <v>0</v>
      </c>
      <c r="Q39" s="172">
        <f t="shared" si="14"/>
        <v>117</v>
      </c>
      <c r="R39" s="156">
        <f t="shared" si="14"/>
        <v>0</v>
      </c>
      <c r="S39" s="156">
        <f t="shared" si="7"/>
        <v>117</v>
      </c>
    </row>
    <row r="40" spans="2:19" ht="15.75">
      <c r="B40" s="147"/>
      <c r="C40" s="76" t="s">
        <v>113</v>
      </c>
      <c r="D40" s="76" t="s">
        <v>114</v>
      </c>
      <c r="E40" s="143" t="s">
        <v>115</v>
      </c>
      <c r="F40" s="143"/>
      <c r="G40" s="143"/>
      <c r="H40" s="143"/>
      <c r="I40" s="167">
        <f>92+25</f>
        <v>117</v>
      </c>
      <c r="J40" s="168">
        <v>0</v>
      </c>
      <c r="K40" s="147"/>
      <c r="L40" s="148"/>
      <c r="M40" s="147"/>
      <c r="N40" s="147"/>
      <c r="O40" s="147"/>
      <c r="P40" s="147"/>
      <c r="Q40" s="156">
        <f>I40+K40+M40+O40</f>
        <v>117</v>
      </c>
      <c r="R40" s="156">
        <f>J40+L40+N40+P40</f>
        <v>0</v>
      </c>
      <c r="S40" s="156">
        <f t="shared" si="7"/>
        <v>117</v>
      </c>
    </row>
    <row r="41" spans="2:19" ht="15.75">
      <c r="B41" s="147"/>
      <c r="C41" s="183"/>
      <c r="D41" s="183"/>
      <c r="E41" s="454" t="s">
        <v>103</v>
      </c>
      <c r="F41" s="454"/>
      <c r="G41" s="74"/>
      <c r="H41" s="74"/>
      <c r="I41" s="176">
        <f>I39</f>
        <v>117</v>
      </c>
      <c r="J41" s="177">
        <f>J39</f>
        <v>0</v>
      </c>
      <c r="K41" s="176">
        <f>K39</f>
        <v>0</v>
      </c>
      <c r="L41" s="177">
        <f>L39</f>
        <v>0</v>
      </c>
      <c r="M41" s="177">
        <f aca="true" t="shared" si="15" ref="M41:R41">M39</f>
        <v>0</v>
      </c>
      <c r="N41" s="177">
        <f t="shared" si="15"/>
        <v>0</v>
      </c>
      <c r="O41" s="177">
        <f t="shared" si="15"/>
        <v>0</v>
      </c>
      <c r="P41" s="177">
        <f t="shared" si="15"/>
        <v>0</v>
      </c>
      <c r="Q41" s="178">
        <f t="shared" si="15"/>
        <v>117</v>
      </c>
      <c r="R41" s="165">
        <f t="shared" si="15"/>
        <v>0</v>
      </c>
      <c r="S41" s="165">
        <f t="shared" si="7"/>
        <v>117</v>
      </c>
    </row>
    <row r="42" spans="2:19" ht="15.75" hidden="1">
      <c r="B42" s="147"/>
      <c r="C42" s="183"/>
      <c r="D42" s="183"/>
      <c r="E42" s="143"/>
      <c r="F42" s="143"/>
      <c r="G42" s="143"/>
      <c r="H42" s="143"/>
      <c r="I42" s="167"/>
      <c r="J42" s="168"/>
      <c r="K42" s="147"/>
      <c r="L42" s="148"/>
      <c r="M42" s="147"/>
      <c r="N42" s="147"/>
      <c r="O42" s="147"/>
      <c r="P42" s="147"/>
      <c r="Q42" s="156"/>
      <c r="R42" s="156"/>
      <c r="S42" s="156"/>
    </row>
    <row r="43" spans="2:19" ht="15.75" hidden="1">
      <c r="B43" s="147"/>
      <c r="C43" s="183"/>
      <c r="D43" s="183"/>
      <c r="E43" s="143"/>
      <c r="F43" s="143"/>
      <c r="G43" s="143"/>
      <c r="H43" s="143"/>
      <c r="I43" s="167"/>
      <c r="J43" s="168"/>
      <c r="K43" s="147"/>
      <c r="L43" s="148"/>
      <c r="M43" s="147"/>
      <c r="N43" s="147"/>
      <c r="O43" s="147"/>
      <c r="P43" s="147"/>
      <c r="Q43" s="156"/>
      <c r="R43" s="156"/>
      <c r="S43" s="156"/>
    </row>
    <row r="44" spans="2:19" ht="15.75" hidden="1">
      <c r="B44" s="147"/>
      <c r="C44" s="183"/>
      <c r="D44" s="183"/>
      <c r="E44" s="143"/>
      <c r="F44" s="143"/>
      <c r="G44" s="143"/>
      <c r="H44" s="143"/>
      <c r="I44" s="167"/>
      <c r="J44" s="168"/>
      <c r="K44" s="147"/>
      <c r="L44" s="148"/>
      <c r="M44" s="147"/>
      <c r="N44" s="147"/>
      <c r="O44" s="147"/>
      <c r="P44" s="147"/>
      <c r="Q44" s="156"/>
      <c r="R44" s="156"/>
      <c r="S44" s="156"/>
    </row>
    <row r="45" spans="2:19" ht="78.75">
      <c r="B45" s="147"/>
      <c r="C45" s="183"/>
      <c r="D45" s="183"/>
      <c r="E45" s="143"/>
      <c r="F45" s="143" t="s">
        <v>124</v>
      </c>
      <c r="G45" s="143"/>
      <c r="H45" s="143"/>
      <c r="I45" s="167"/>
      <c r="J45" s="168"/>
      <c r="K45" s="147"/>
      <c r="L45" s="148"/>
      <c r="M45" s="147"/>
      <c r="N45" s="147"/>
      <c r="O45" s="147"/>
      <c r="P45" s="147"/>
      <c r="Q45" s="156"/>
      <c r="R45" s="156"/>
      <c r="S45" s="156"/>
    </row>
    <row r="46" spans="2:19" ht="31.5">
      <c r="B46" s="147"/>
      <c r="C46" s="169" t="s">
        <v>380</v>
      </c>
      <c r="D46" s="76"/>
      <c r="E46" s="170" t="s">
        <v>381</v>
      </c>
      <c r="F46" s="143"/>
      <c r="G46" s="185"/>
      <c r="H46" s="185"/>
      <c r="I46" s="171">
        <f aca="true" t="shared" si="16" ref="I46:R46">I47+I48+I49</f>
        <v>200</v>
      </c>
      <c r="J46" s="171">
        <f t="shared" si="16"/>
        <v>0</v>
      </c>
      <c r="K46" s="171">
        <f t="shared" si="16"/>
        <v>200</v>
      </c>
      <c r="L46" s="171">
        <f t="shared" si="16"/>
        <v>0</v>
      </c>
      <c r="M46" s="171">
        <f t="shared" si="16"/>
        <v>-5.773159728050814E-15</v>
      </c>
      <c r="N46" s="171">
        <f t="shared" si="16"/>
        <v>0</v>
      </c>
      <c r="O46" s="171">
        <f t="shared" si="16"/>
        <v>250</v>
      </c>
      <c r="P46" s="171">
        <f t="shared" si="16"/>
        <v>0</v>
      </c>
      <c r="Q46" s="172">
        <f t="shared" si="16"/>
        <v>650.0000000000001</v>
      </c>
      <c r="R46" s="156">
        <f t="shared" si="16"/>
        <v>0</v>
      </c>
      <c r="S46" s="156">
        <f>Q46+R46</f>
        <v>650.0000000000001</v>
      </c>
    </row>
    <row r="47" spans="2:19" ht="47.25">
      <c r="B47" s="147"/>
      <c r="C47" s="183" t="s">
        <v>125</v>
      </c>
      <c r="D47" s="183" t="s">
        <v>420</v>
      </c>
      <c r="E47" s="77" t="s">
        <v>126</v>
      </c>
      <c r="F47" s="143"/>
      <c r="G47" s="143"/>
      <c r="H47" s="143"/>
      <c r="I47" s="167">
        <f>200</f>
        <v>200</v>
      </c>
      <c r="J47" s="168">
        <v>0</v>
      </c>
      <c r="K47" s="38">
        <v>200</v>
      </c>
      <c r="L47" s="186"/>
      <c r="M47" s="147">
        <v>-101.33074</v>
      </c>
      <c r="N47" s="147"/>
      <c r="O47" s="147">
        <v>-107</v>
      </c>
      <c r="P47" s="147"/>
      <c r="Q47" s="156">
        <f aca="true" t="shared" si="17" ref="Q47:R49">I47+K47+M47+O47</f>
        <v>191.66926</v>
      </c>
      <c r="R47" s="156">
        <f t="shared" si="17"/>
        <v>0</v>
      </c>
      <c r="S47" s="156">
        <f>Q47+R47</f>
        <v>191.66926</v>
      </c>
    </row>
    <row r="48" spans="2:19" ht="47.25">
      <c r="B48" s="147"/>
      <c r="C48" s="183" t="s">
        <v>127</v>
      </c>
      <c r="D48" s="183" t="s">
        <v>420</v>
      </c>
      <c r="E48" s="77" t="s">
        <v>128</v>
      </c>
      <c r="F48" s="143"/>
      <c r="G48" s="143"/>
      <c r="H48" s="143"/>
      <c r="I48" s="167"/>
      <c r="J48" s="171"/>
      <c r="K48" s="167"/>
      <c r="L48" s="171"/>
      <c r="M48" s="147">
        <v>100</v>
      </c>
      <c r="N48" s="147"/>
      <c r="O48" s="147">
        <v>345.8</v>
      </c>
      <c r="P48" s="147"/>
      <c r="Q48" s="156">
        <f t="shared" si="17"/>
        <v>445.8</v>
      </c>
      <c r="R48" s="156">
        <f t="shared" si="17"/>
        <v>0</v>
      </c>
      <c r="S48" s="156">
        <f>Q48+R48</f>
        <v>445.8</v>
      </c>
    </row>
    <row r="49" spans="2:19" ht="236.25">
      <c r="B49" s="147"/>
      <c r="C49" s="76" t="s">
        <v>129</v>
      </c>
      <c r="D49" s="76" t="s">
        <v>415</v>
      </c>
      <c r="E49" s="77" t="s">
        <v>130</v>
      </c>
      <c r="F49" s="143"/>
      <c r="G49" s="143"/>
      <c r="H49" s="143"/>
      <c r="I49" s="167"/>
      <c r="J49" s="168"/>
      <c r="K49" s="167"/>
      <c r="L49" s="171"/>
      <c r="M49" s="147">
        <v>1.33074</v>
      </c>
      <c r="N49" s="147"/>
      <c r="O49" s="147">
        <v>11.2</v>
      </c>
      <c r="P49" s="147"/>
      <c r="Q49" s="156">
        <f t="shared" si="17"/>
        <v>12.53074</v>
      </c>
      <c r="R49" s="156">
        <f t="shared" si="17"/>
        <v>0</v>
      </c>
      <c r="S49" s="156">
        <f>Q49+R49</f>
        <v>12.53074</v>
      </c>
    </row>
    <row r="50" spans="2:19" ht="15.75">
      <c r="B50" s="147"/>
      <c r="C50" s="76"/>
      <c r="D50" s="76"/>
      <c r="E50" s="454" t="s">
        <v>103</v>
      </c>
      <c r="F50" s="454"/>
      <c r="G50" s="74"/>
      <c r="H50" s="74"/>
      <c r="I50" s="176">
        <f>I46</f>
        <v>200</v>
      </c>
      <c r="J50" s="176">
        <f aca="true" t="shared" si="18" ref="J50:R50">J46</f>
        <v>0</v>
      </c>
      <c r="K50" s="176">
        <f t="shared" si="18"/>
        <v>200</v>
      </c>
      <c r="L50" s="176">
        <f t="shared" si="18"/>
        <v>0</v>
      </c>
      <c r="M50" s="176">
        <f t="shared" si="18"/>
        <v>-5.773159728050814E-15</v>
      </c>
      <c r="N50" s="176">
        <f t="shared" si="18"/>
        <v>0</v>
      </c>
      <c r="O50" s="176">
        <f t="shared" si="18"/>
        <v>250</v>
      </c>
      <c r="P50" s="176">
        <f t="shared" si="18"/>
        <v>0</v>
      </c>
      <c r="Q50" s="165">
        <f t="shared" si="18"/>
        <v>650.0000000000001</v>
      </c>
      <c r="R50" s="165">
        <f t="shared" si="18"/>
        <v>0</v>
      </c>
      <c r="S50" s="187">
        <f>Q50+R50</f>
        <v>650.0000000000001</v>
      </c>
    </row>
    <row r="51" spans="2:19" ht="31.5">
      <c r="B51" s="147"/>
      <c r="C51" s="76"/>
      <c r="D51" s="76"/>
      <c r="E51" s="143"/>
      <c r="F51" s="143" t="s">
        <v>131</v>
      </c>
      <c r="G51" s="143"/>
      <c r="H51" s="143"/>
      <c r="I51" s="188"/>
      <c r="J51" s="189"/>
      <c r="K51" s="38"/>
      <c r="L51" s="186"/>
      <c r="M51" s="147"/>
      <c r="N51" s="147"/>
      <c r="O51" s="147"/>
      <c r="P51" s="147"/>
      <c r="Q51" s="75"/>
      <c r="R51" s="75"/>
      <c r="S51" s="75"/>
    </row>
    <row r="52" spans="2:19" ht="15.75">
      <c r="B52" s="147"/>
      <c r="C52" s="169" t="s">
        <v>403</v>
      </c>
      <c r="D52" s="76"/>
      <c r="E52" s="149" t="s">
        <v>404</v>
      </c>
      <c r="F52" s="143"/>
      <c r="G52" s="143"/>
      <c r="H52" s="143"/>
      <c r="I52" s="167">
        <f>I53+I54</f>
        <v>396.4</v>
      </c>
      <c r="J52" s="171">
        <f>J53+J54</f>
        <v>1300</v>
      </c>
      <c r="K52" s="167">
        <f>K53+K54</f>
        <v>37.6</v>
      </c>
      <c r="L52" s="171">
        <f>L53+L54</f>
        <v>430</v>
      </c>
      <c r="M52" s="171">
        <f aca="true" t="shared" si="19" ref="M52:R52">M53+M54</f>
        <v>164.25</v>
      </c>
      <c r="N52" s="171">
        <f t="shared" si="19"/>
        <v>0</v>
      </c>
      <c r="O52" s="171">
        <f t="shared" si="19"/>
        <v>144.1</v>
      </c>
      <c r="P52" s="171">
        <f t="shared" si="19"/>
        <v>917.93</v>
      </c>
      <c r="Q52" s="172">
        <f t="shared" si="19"/>
        <v>742.35</v>
      </c>
      <c r="R52" s="156">
        <f t="shared" si="19"/>
        <v>2647.93</v>
      </c>
      <c r="S52" s="75">
        <f>Q52+R52</f>
        <v>3390.2799999999997</v>
      </c>
    </row>
    <row r="53" spans="2:19" ht="47.25">
      <c r="B53" s="147"/>
      <c r="C53" s="76" t="s">
        <v>405</v>
      </c>
      <c r="D53" s="76" t="s">
        <v>406</v>
      </c>
      <c r="E53" s="77" t="s">
        <v>407</v>
      </c>
      <c r="F53" s="143"/>
      <c r="G53" s="143"/>
      <c r="H53" s="143"/>
      <c r="I53" s="167">
        <v>396.4</v>
      </c>
      <c r="J53" s="168">
        <v>0</v>
      </c>
      <c r="K53" s="38">
        <v>37.6</v>
      </c>
      <c r="L53" s="186"/>
      <c r="M53" s="147">
        <v>164.25</v>
      </c>
      <c r="N53" s="147"/>
      <c r="O53" s="147">
        <v>144.1</v>
      </c>
      <c r="P53" s="147"/>
      <c r="Q53" s="75">
        <f>I53+K53+M53+O53</f>
        <v>742.35</v>
      </c>
      <c r="R53" s="75">
        <f>J53+L53+N53+P53</f>
        <v>0</v>
      </c>
      <c r="S53" s="75">
        <f>Q53+R53</f>
        <v>742.35</v>
      </c>
    </row>
    <row r="54" spans="2:19" ht="47.25">
      <c r="B54" s="147"/>
      <c r="C54" s="76" t="s">
        <v>412</v>
      </c>
      <c r="D54" s="76" t="s">
        <v>410</v>
      </c>
      <c r="E54" s="96" t="s">
        <v>413</v>
      </c>
      <c r="F54" s="143"/>
      <c r="G54" s="143"/>
      <c r="H54" s="143"/>
      <c r="I54" s="167">
        <v>0</v>
      </c>
      <c r="J54" s="168">
        <v>1300</v>
      </c>
      <c r="K54" s="38"/>
      <c r="L54" s="186">
        <v>430</v>
      </c>
      <c r="M54" s="147"/>
      <c r="N54" s="147"/>
      <c r="O54" s="147"/>
      <c r="P54" s="147">
        <v>917.93</v>
      </c>
      <c r="Q54" s="75">
        <f>I54+K54+M54+O54</f>
        <v>0</v>
      </c>
      <c r="R54" s="75">
        <f>J54+L54+N54+P54</f>
        <v>2647.93</v>
      </c>
      <c r="S54" s="75">
        <f>Q54+R54</f>
        <v>2647.93</v>
      </c>
    </row>
    <row r="55" spans="2:21" ht="15.75" customHeight="1">
      <c r="B55" s="147"/>
      <c r="C55" s="76"/>
      <c r="D55" s="76"/>
      <c r="E55" s="454" t="s">
        <v>103</v>
      </c>
      <c r="F55" s="454"/>
      <c r="G55" s="74"/>
      <c r="H55" s="74"/>
      <c r="I55" s="176">
        <f>I52</f>
        <v>396.4</v>
      </c>
      <c r="J55" s="177">
        <f>J52</f>
        <v>1300</v>
      </c>
      <c r="K55" s="176">
        <f>K52</f>
        <v>37.6</v>
      </c>
      <c r="L55" s="177">
        <f>L52</f>
        <v>430</v>
      </c>
      <c r="M55" s="177">
        <f aca="true" t="shared" si="20" ref="M55:R55">M52</f>
        <v>164.25</v>
      </c>
      <c r="N55" s="177">
        <f t="shared" si="20"/>
        <v>0</v>
      </c>
      <c r="O55" s="177">
        <f t="shared" si="20"/>
        <v>144.1</v>
      </c>
      <c r="P55" s="177">
        <f t="shared" si="20"/>
        <v>917.93</v>
      </c>
      <c r="Q55" s="178">
        <f t="shared" si="20"/>
        <v>742.35</v>
      </c>
      <c r="R55" s="165">
        <f t="shared" si="20"/>
        <v>2647.93</v>
      </c>
      <c r="S55" s="187">
        <f>Q55+R55</f>
        <v>3390.2799999999997</v>
      </c>
      <c r="T55" s="190"/>
      <c r="U55" s="191"/>
    </row>
    <row r="56" spans="2:19" ht="47.25">
      <c r="B56" s="147"/>
      <c r="C56" s="76"/>
      <c r="D56" s="76"/>
      <c r="E56" s="143"/>
      <c r="F56" s="143" t="s">
        <v>132</v>
      </c>
      <c r="G56" s="143"/>
      <c r="H56" s="143"/>
      <c r="I56" s="188"/>
      <c r="J56" s="189"/>
      <c r="K56" s="147"/>
      <c r="L56" s="148"/>
      <c r="M56" s="147"/>
      <c r="N56" s="147"/>
      <c r="O56" s="147"/>
      <c r="P56" s="147"/>
      <c r="Q56" s="75"/>
      <c r="R56" s="75"/>
      <c r="S56" s="75"/>
    </row>
    <row r="57" spans="2:20" ht="37.5" customHeight="1">
      <c r="B57" s="147"/>
      <c r="C57" s="169" t="s">
        <v>403</v>
      </c>
      <c r="D57" s="76"/>
      <c r="E57" s="170" t="s">
        <v>404</v>
      </c>
      <c r="F57" s="143"/>
      <c r="G57" s="143"/>
      <c r="H57" s="143"/>
      <c r="I57" s="167">
        <f>I59</f>
        <v>242.4</v>
      </c>
      <c r="J57" s="171">
        <f>J59</f>
        <v>0</v>
      </c>
      <c r="K57" s="167">
        <f>K59</f>
        <v>-9.557</v>
      </c>
      <c r="L57" s="171">
        <f>L59</f>
        <v>0</v>
      </c>
      <c r="M57" s="171">
        <f aca="true" t="shared" si="21" ref="M57:R57">M59</f>
        <v>0</v>
      </c>
      <c r="N57" s="171">
        <f t="shared" si="21"/>
        <v>0</v>
      </c>
      <c r="O57" s="171">
        <f t="shared" si="21"/>
        <v>0</v>
      </c>
      <c r="P57" s="171">
        <f t="shared" si="21"/>
        <v>0</v>
      </c>
      <c r="Q57" s="172">
        <f t="shared" si="21"/>
        <v>232.84300000000002</v>
      </c>
      <c r="R57" s="156">
        <f t="shared" si="21"/>
        <v>0</v>
      </c>
      <c r="S57" s="156">
        <f aca="true" t="shared" si="22" ref="S57:S62">Q57+R57</f>
        <v>232.84300000000002</v>
      </c>
      <c r="T57" s="190"/>
    </row>
    <row r="58" spans="2:19" ht="15.75" hidden="1">
      <c r="B58" s="147"/>
      <c r="C58" s="76"/>
      <c r="D58" s="76"/>
      <c r="E58" s="143"/>
      <c r="F58" s="143"/>
      <c r="G58" s="143"/>
      <c r="H58" s="143"/>
      <c r="I58" s="167"/>
      <c r="J58" s="168"/>
      <c r="K58" s="147"/>
      <c r="L58" s="148"/>
      <c r="M58" s="147"/>
      <c r="N58" s="147"/>
      <c r="O58" s="147"/>
      <c r="P58" s="147"/>
      <c r="Q58" s="156"/>
      <c r="R58" s="156"/>
      <c r="S58" s="156">
        <f t="shared" si="22"/>
        <v>0</v>
      </c>
    </row>
    <row r="59" spans="2:19" ht="47.25">
      <c r="B59" s="147"/>
      <c r="C59" s="76" t="s">
        <v>405</v>
      </c>
      <c r="D59" s="76" t="s">
        <v>406</v>
      </c>
      <c r="E59" s="77" t="s">
        <v>407</v>
      </c>
      <c r="F59" s="143"/>
      <c r="G59" s="143"/>
      <c r="H59" s="143"/>
      <c r="I59" s="167">
        <v>242.4</v>
      </c>
      <c r="J59" s="168">
        <v>0</v>
      </c>
      <c r="K59" s="192">
        <v>-9.557</v>
      </c>
      <c r="L59" s="148"/>
      <c r="M59" s="147"/>
      <c r="N59" s="147"/>
      <c r="O59" s="147"/>
      <c r="P59" s="147"/>
      <c r="Q59" s="156">
        <f>I59+K59+M59+O59</f>
        <v>232.84300000000002</v>
      </c>
      <c r="R59" s="156">
        <f>J59+L59+N59+P59</f>
        <v>0</v>
      </c>
      <c r="S59" s="156">
        <f t="shared" si="22"/>
        <v>232.84300000000002</v>
      </c>
    </row>
    <row r="60" spans="2:19" ht="15.75">
      <c r="B60" s="147"/>
      <c r="C60" s="169" t="s">
        <v>427</v>
      </c>
      <c r="D60" s="169"/>
      <c r="E60" s="170" t="s">
        <v>428</v>
      </c>
      <c r="F60" s="143"/>
      <c r="G60" s="143"/>
      <c r="H60" s="143"/>
      <c r="I60" s="167">
        <f>I61</f>
        <v>160</v>
      </c>
      <c r="J60" s="171">
        <f>J61</f>
        <v>0</v>
      </c>
      <c r="K60" s="167">
        <f>K61</f>
        <v>32.76</v>
      </c>
      <c r="L60" s="171">
        <f>L61</f>
        <v>0</v>
      </c>
      <c r="M60" s="171">
        <f aca="true" t="shared" si="23" ref="M60:R60">M61</f>
        <v>0</v>
      </c>
      <c r="N60" s="171">
        <f t="shared" si="23"/>
        <v>0</v>
      </c>
      <c r="O60" s="171">
        <f t="shared" si="23"/>
        <v>0</v>
      </c>
      <c r="P60" s="171">
        <f t="shared" si="23"/>
        <v>0</v>
      </c>
      <c r="Q60" s="172">
        <f t="shared" si="23"/>
        <v>192.76</v>
      </c>
      <c r="R60" s="156">
        <f t="shared" si="23"/>
        <v>0</v>
      </c>
      <c r="S60" s="156">
        <f t="shared" si="22"/>
        <v>192.76</v>
      </c>
    </row>
    <row r="61" spans="2:19" ht="78.75">
      <c r="B61" s="147"/>
      <c r="C61" s="76" t="s">
        <v>133</v>
      </c>
      <c r="D61" s="76" t="s">
        <v>389</v>
      </c>
      <c r="E61" s="174" t="s">
        <v>134</v>
      </c>
      <c r="F61" s="143"/>
      <c r="G61" s="143"/>
      <c r="H61" s="143"/>
      <c r="I61" s="167">
        <f>80+80</f>
        <v>160</v>
      </c>
      <c r="J61" s="168">
        <v>0</v>
      </c>
      <c r="K61" s="192">
        <v>32.76</v>
      </c>
      <c r="L61" s="148"/>
      <c r="M61" s="147"/>
      <c r="N61" s="147"/>
      <c r="O61" s="147"/>
      <c r="P61" s="147"/>
      <c r="Q61" s="156">
        <f>I61+K61+M61+O61</f>
        <v>192.76</v>
      </c>
      <c r="R61" s="156">
        <f>J61+L61+N61+P61</f>
        <v>0</v>
      </c>
      <c r="S61" s="156">
        <f t="shared" si="22"/>
        <v>192.76</v>
      </c>
    </row>
    <row r="62" spans="2:19" ht="15.75">
      <c r="B62" s="147"/>
      <c r="C62" s="76"/>
      <c r="D62" s="76"/>
      <c r="E62" s="454" t="s">
        <v>103</v>
      </c>
      <c r="F62" s="454"/>
      <c r="G62" s="74"/>
      <c r="H62" s="74"/>
      <c r="I62" s="176">
        <f>I57+I60</f>
        <v>402.4</v>
      </c>
      <c r="J62" s="177">
        <f>J57+J60</f>
        <v>0</v>
      </c>
      <c r="K62" s="176">
        <f>K57+K60</f>
        <v>23.202999999999996</v>
      </c>
      <c r="L62" s="177">
        <f>L57+L60</f>
        <v>0</v>
      </c>
      <c r="M62" s="177">
        <f aca="true" t="shared" si="24" ref="M62:R62">M57+M60</f>
        <v>0</v>
      </c>
      <c r="N62" s="177">
        <f t="shared" si="24"/>
        <v>0</v>
      </c>
      <c r="O62" s="177">
        <f t="shared" si="24"/>
        <v>0</v>
      </c>
      <c r="P62" s="177">
        <f t="shared" si="24"/>
        <v>0</v>
      </c>
      <c r="Q62" s="178">
        <f t="shared" si="24"/>
        <v>425.603</v>
      </c>
      <c r="R62" s="165">
        <f t="shared" si="24"/>
        <v>0</v>
      </c>
      <c r="S62" s="165">
        <f t="shared" si="22"/>
        <v>425.603</v>
      </c>
    </row>
    <row r="63" spans="2:19" ht="47.25" hidden="1">
      <c r="B63" s="147"/>
      <c r="C63" s="76"/>
      <c r="D63" s="76"/>
      <c r="E63" s="143"/>
      <c r="F63" s="143" t="s">
        <v>135</v>
      </c>
      <c r="G63" s="143"/>
      <c r="H63" s="143"/>
      <c r="I63" s="167"/>
      <c r="J63" s="168"/>
      <c r="K63" s="147"/>
      <c r="L63" s="148"/>
      <c r="M63" s="147"/>
      <c r="N63" s="147"/>
      <c r="O63" s="147"/>
      <c r="P63" s="147"/>
      <c r="Q63" s="156"/>
      <c r="R63" s="156"/>
      <c r="S63" s="156"/>
    </row>
    <row r="64" spans="2:19" ht="15.75" hidden="1">
      <c r="B64" s="147"/>
      <c r="C64" s="76" t="s">
        <v>403</v>
      </c>
      <c r="D64" s="76"/>
      <c r="E64" s="149" t="s">
        <v>404</v>
      </c>
      <c r="F64" s="143"/>
      <c r="G64" s="143"/>
      <c r="H64" s="143"/>
      <c r="I64" s="167"/>
      <c r="J64" s="168"/>
      <c r="K64" s="147"/>
      <c r="L64" s="148"/>
      <c r="M64" s="147"/>
      <c r="N64" s="147"/>
      <c r="O64" s="147"/>
      <c r="P64" s="147"/>
      <c r="Q64" s="156"/>
      <c r="R64" s="156"/>
      <c r="S64" s="156"/>
    </row>
    <row r="65" spans="2:19" ht="31.5" hidden="1">
      <c r="B65" s="147"/>
      <c r="C65" s="76" t="s">
        <v>405</v>
      </c>
      <c r="D65" s="76"/>
      <c r="E65" s="143" t="s">
        <v>136</v>
      </c>
      <c r="F65" s="143"/>
      <c r="G65" s="143"/>
      <c r="H65" s="143"/>
      <c r="I65" s="167"/>
      <c r="J65" s="168"/>
      <c r="K65" s="147"/>
      <c r="L65" s="148"/>
      <c r="M65" s="147"/>
      <c r="N65" s="147"/>
      <c r="O65" s="147"/>
      <c r="P65" s="147"/>
      <c r="Q65" s="156"/>
      <c r="R65" s="156"/>
      <c r="S65" s="156"/>
    </row>
    <row r="66" spans="2:19" ht="15.75" hidden="1">
      <c r="B66" s="147"/>
      <c r="C66" s="76"/>
      <c r="D66" s="76"/>
      <c r="E66" s="448" t="s">
        <v>103</v>
      </c>
      <c r="F66" s="448"/>
      <c r="G66" s="143"/>
      <c r="H66" s="143"/>
      <c r="I66" s="167"/>
      <c r="J66" s="168"/>
      <c r="K66" s="147"/>
      <c r="L66" s="148"/>
      <c r="M66" s="147"/>
      <c r="N66" s="147"/>
      <c r="O66" s="147"/>
      <c r="P66" s="147"/>
      <c r="Q66" s="156"/>
      <c r="R66" s="156"/>
      <c r="S66" s="156"/>
    </row>
    <row r="67" spans="2:19" ht="171" customHeight="1" hidden="1">
      <c r="B67" s="147"/>
      <c r="C67" s="76"/>
      <c r="D67" s="76"/>
      <c r="E67" s="143"/>
      <c r="F67" s="76" t="s">
        <v>137</v>
      </c>
      <c r="G67" s="76"/>
      <c r="H67" s="76"/>
      <c r="I67" s="188"/>
      <c r="J67" s="189"/>
      <c r="K67" s="147"/>
      <c r="L67" s="148"/>
      <c r="M67" s="147"/>
      <c r="N67" s="147"/>
      <c r="O67" s="147"/>
      <c r="P67" s="147"/>
      <c r="Q67" s="156"/>
      <c r="R67" s="156"/>
      <c r="S67" s="156"/>
    </row>
    <row r="68" spans="2:19" ht="15.75" hidden="1">
      <c r="B68" s="147"/>
      <c r="C68" s="169" t="s">
        <v>427</v>
      </c>
      <c r="D68" s="169"/>
      <c r="E68" s="149" t="s">
        <v>428</v>
      </c>
      <c r="F68" s="143"/>
      <c r="G68" s="143"/>
      <c r="H68" s="143"/>
      <c r="I68" s="188"/>
      <c r="J68" s="168"/>
      <c r="K68" s="147"/>
      <c r="L68" s="148"/>
      <c r="M68" s="147"/>
      <c r="N68" s="147"/>
      <c r="O68" s="147"/>
      <c r="P68" s="147"/>
      <c r="Q68" s="156"/>
      <c r="R68" s="156"/>
      <c r="S68" s="156"/>
    </row>
    <row r="69" spans="2:19" ht="31.5" hidden="1">
      <c r="B69" s="147"/>
      <c r="C69" s="76" t="s">
        <v>105</v>
      </c>
      <c r="D69" s="76"/>
      <c r="E69" s="143" t="s">
        <v>138</v>
      </c>
      <c r="F69" s="143"/>
      <c r="G69" s="143"/>
      <c r="H69" s="143"/>
      <c r="I69" s="188"/>
      <c r="J69" s="168"/>
      <c r="K69" s="147"/>
      <c r="L69" s="148"/>
      <c r="M69" s="147"/>
      <c r="N69" s="147"/>
      <c r="O69" s="147"/>
      <c r="P69" s="147"/>
      <c r="Q69" s="156"/>
      <c r="R69" s="156"/>
      <c r="S69" s="156"/>
    </row>
    <row r="70" spans="2:19" ht="31.5" hidden="1">
      <c r="B70" s="147"/>
      <c r="C70" s="76"/>
      <c r="D70" s="76"/>
      <c r="E70" s="149" t="s">
        <v>139</v>
      </c>
      <c r="F70" s="143"/>
      <c r="G70" s="143"/>
      <c r="H70" s="143"/>
      <c r="I70" s="188"/>
      <c r="J70" s="168"/>
      <c r="K70" s="147"/>
      <c r="L70" s="148"/>
      <c r="M70" s="147"/>
      <c r="N70" s="147"/>
      <c r="O70" s="147"/>
      <c r="P70" s="147"/>
      <c r="Q70" s="156"/>
      <c r="R70" s="156"/>
      <c r="S70" s="156"/>
    </row>
    <row r="71" spans="2:19" ht="15.75" hidden="1">
      <c r="B71" s="147"/>
      <c r="C71" s="76" t="s">
        <v>140</v>
      </c>
      <c r="D71" s="76"/>
      <c r="E71" s="143" t="s">
        <v>402</v>
      </c>
      <c r="F71" s="143"/>
      <c r="G71" s="143"/>
      <c r="H71" s="143"/>
      <c r="I71" s="188"/>
      <c r="J71" s="168"/>
      <c r="K71" s="147"/>
      <c r="L71" s="148"/>
      <c r="M71" s="147"/>
      <c r="N71" s="147"/>
      <c r="O71" s="147"/>
      <c r="P71" s="147"/>
      <c r="Q71" s="156"/>
      <c r="R71" s="156"/>
      <c r="S71" s="156"/>
    </row>
    <row r="72" spans="2:19" ht="31.5" hidden="1">
      <c r="B72" s="147"/>
      <c r="C72" s="76" t="s">
        <v>141</v>
      </c>
      <c r="D72" s="76"/>
      <c r="E72" s="143" t="s">
        <v>142</v>
      </c>
      <c r="F72" s="143"/>
      <c r="G72" s="143"/>
      <c r="H72" s="143"/>
      <c r="I72" s="188"/>
      <c r="J72" s="168"/>
      <c r="K72" s="147"/>
      <c r="L72" s="148"/>
      <c r="M72" s="147"/>
      <c r="N72" s="147"/>
      <c r="O72" s="147"/>
      <c r="P72" s="147"/>
      <c r="Q72" s="156"/>
      <c r="R72" s="156"/>
      <c r="S72" s="156"/>
    </row>
    <row r="73" spans="2:19" ht="31.5" hidden="1">
      <c r="B73" s="147"/>
      <c r="C73" s="76"/>
      <c r="D73" s="76"/>
      <c r="E73" s="149" t="s">
        <v>139</v>
      </c>
      <c r="F73" s="143"/>
      <c r="G73" s="143"/>
      <c r="H73" s="143"/>
      <c r="I73" s="188"/>
      <c r="J73" s="168"/>
      <c r="K73" s="147"/>
      <c r="L73" s="148"/>
      <c r="M73" s="147"/>
      <c r="N73" s="147"/>
      <c r="O73" s="147"/>
      <c r="P73" s="147"/>
      <c r="Q73" s="156"/>
      <c r="R73" s="156"/>
      <c r="S73" s="156"/>
    </row>
    <row r="74" spans="2:19" ht="15.75" hidden="1">
      <c r="B74" s="147"/>
      <c r="C74" s="76"/>
      <c r="D74" s="76"/>
      <c r="E74" s="448" t="s">
        <v>103</v>
      </c>
      <c r="F74" s="448"/>
      <c r="G74" s="143"/>
      <c r="H74" s="143"/>
      <c r="I74" s="188"/>
      <c r="J74" s="168"/>
      <c r="K74" s="147"/>
      <c r="L74" s="148"/>
      <c r="M74" s="147"/>
      <c r="N74" s="147"/>
      <c r="O74" s="147"/>
      <c r="P74" s="147"/>
      <c r="Q74" s="156"/>
      <c r="R74" s="156"/>
      <c r="S74" s="156"/>
    </row>
    <row r="75" spans="2:19" ht="78.75" hidden="1">
      <c r="B75" s="147"/>
      <c r="C75" s="76"/>
      <c r="D75" s="76"/>
      <c r="E75" s="143"/>
      <c r="F75" s="193" t="s">
        <v>143</v>
      </c>
      <c r="G75" s="193"/>
      <c r="H75" s="193"/>
      <c r="I75" s="188"/>
      <c r="J75" s="194"/>
      <c r="K75" s="147"/>
      <c r="L75" s="148"/>
      <c r="M75" s="147"/>
      <c r="N75" s="147"/>
      <c r="O75" s="147"/>
      <c r="P75" s="147"/>
      <c r="Q75" s="156"/>
      <c r="R75" s="156"/>
      <c r="S75" s="156"/>
    </row>
    <row r="76" spans="2:19" ht="15.75" hidden="1">
      <c r="B76" s="147"/>
      <c r="C76" s="76" t="s">
        <v>140</v>
      </c>
      <c r="D76" s="76"/>
      <c r="E76" s="143" t="s">
        <v>402</v>
      </c>
      <c r="F76" s="143"/>
      <c r="G76" s="143"/>
      <c r="H76" s="143"/>
      <c r="I76" s="188"/>
      <c r="J76" s="168"/>
      <c r="K76" s="147"/>
      <c r="L76" s="148"/>
      <c r="M76" s="147"/>
      <c r="N76" s="147"/>
      <c r="O76" s="147"/>
      <c r="P76" s="147"/>
      <c r="Q76" s="156"/>
      <c r="R76" s="156"/>
      <c r="S76" s="156"/>
    </row>
    <row r="77" spans="2:19" ht="15.75" hidden="1">
      <c r="B77" s="147"/>
      <c r="C77" s="76" t="s">
        <v>144</v>
      </c>
      <c r="D77" s="76"/>
      <c r="E77" s="143" t="s">
        <v>397</v>
      </c>
      <c r="F77" s="143"/>
      <c r="G77" s="143"/>
      <c r="H77" s="143"/>
      <c r="I77" s="188"/>
      <c r="J77" s="168"/>
      <c r="K77" s="147"/>
      <c r="L77" s="148"/>
      <c r="M77" s="147"/>
      <c r="N77" s="147"/>
      <c r="O77" s="147"/>
      <c r="P77" s="147"/>
      <c r="Q77" s="156"/>
      <c r="R77" s="156"/>
      <c r="S77" s="156"/>
    </row>
    <row r="78" spans="2:19" ht="15.75" hidden="1">
      <c r="B78" s="147"/>
      <c r="C78" s="76"/>
      <c r="D78" s="76"/>
      <c r="E78" s="448" t="s">
        <v>103</v>
      </c>
      <c r="F78" s="448"/>
      <c r="G78" s="143"/>
      <c r="H78" s="143"/>
      <c r="I78" s="188"/>
      <c r="J78" s="168"/>
      <c r="K78" s="147"/>
      <c r="L78" s="148"/>
      <c r="M78" s="147"/>
      <c r="N78" s="147"/>
      <c r="O78" s="147"/>
      <c r="P78" s="147"/>
      <c r="Q78" s="156"/>
      <c r="R78" s="156"/>
      <c r="S78" s="156"/>
    </row>
    <row r="79" spans="2:19" ht="15.75" hidden="1">
      <c r="B79" s="147"/>
      <c r="C79" s="76"/>
      <c r="D79" s="76"/>
      <c r="E79" s="143"/>
      <c r="F79" s="143"/>
      <c r="G79" s="143"/>
      <c r="H79" s="143"/>
      <c r="I79" s="188"/>
      <c r="J79" s="194"/>
      <c r="K79" s="147"/>
      <c r="L79" s="148"/>
      <c r="M79" s="147"/>
      <c r="N79" s="147"/>
      <c r="O79" s="147"/>
      <c r="P79" s="147"/>
      <c r="Q79" s="156"/>
      <c r="R79" s="156"/>
      <c r="S79" s="156"/>
    </row>
    <row r="80" spans="2:19" ht="94.5">
      <c r="B80" s="147"/>
      <c r="C80" s="76"/>
      <c r="D80" s="76"/>
      <c r="E80" s="143"/>
      <c r="F80" s="143" t="s">
        <v>145</v>
      </c>
      <c r="G80" s="143"/>
      <c r="H80" s="143"/>
      <c r="I80" s="188"/>
      <c r="J80" s="189"/>
      <c r="K80" s="147"/>
      <c r="L80" s="148"/>
      <c r="M80" s="147"/>
      <c r="N80" s="147"/>
      <c r="O80" s="147"/>
      <c r="P80" s="147"/>
      <c r="Q80" s="156"/>
      <c r="R80" s="156"/>
      <c r="S80" s="156"/>
    </row>
    <row r="81" spans="2:19" ht="15.75">
      <c r="B81" s="147"/>
      <c r="C81" s="169" t="s">
        <v>427</v>
      </c>
      <c r="D81" s="169"/>
      <c r="E81" s="170" t="s">
        <v>428</v>
      </c>
      <c r="F81" s="143"/>
      <c r="G81" s="143"/>
      <c r="H81" s="143"/>
      <c r="I81" s="167">
        <f aca="true" t="shared" si="25" ref="I81:R81">I82+I83</f>
        <v>20</v>
      </c>
      <c r="J81" s="167">
        <f t="shared" si="25"/>
        <v>0</v>
      </c>
      <c r="K81" s="167">
        <f t="shared" si="25"/>
        <v>-3.185</v>
      </c>
      <c r="L81" s="171">
        <f t="shared" si="25"/>
        <v>0</v>
      </c>
      <c r="M81" s="171">
        <f t="shared" si="25"/>
        <v>0</v>
      </c>
      <c r="N81" s="171">
        <f t="shared" si="25"/>
        <v>0</v>
      </c>
      <c r="O81" s="171">
        <f t="shared" si="25"/>
        <v>13</v>
      </c>
      <c r="P81" s="171">
        <f t="shared" si="25"/>
        <v>0</v>
      </c>
      <c r="Q81" s="172">
        <f t="shared" si="25"/>
        <v>39.815</v>
      </c>
      <c r="R81" s="156">
        <f t="shared" si="25"/>
        <v>0</v>
      </c>
      <c r="S81" s="156">
        <f aca="true" t="shared" si="26" ref="S81:S87">Q81+R81</f>
        <v>39.815</v>
      </c>
    </row>
    <row r="82" spans="2:19" ht="31.5">
      <c r="B82" s="147"/>
      <c r="C82" s="76" t="s">
        <v>146</v>
      </c>
      <c r="D82" s="76" t="s">
        <v>389</v>
      </c>
      <c r="E82" s="174" t="s">
        <v>147</v>
      </c>
      <c r="F82" s="143"/>
      <c r="G82" s="143"/>
      <c r="H82" s="143"/>
      <c r="I82" s="167">
        <v>3</v>
      </c>
      <c r="J82" s="168">
        <v>0</v>
      </c>
      <c r="K82" s="192"/>
      <c r="L82" s="195"/>
      <c r="M82" s="147"/>
      <c r="N82" s="147"/>
      <c r="O82" s="147"/>
      <c r="P82" s="147"/>
      <c r="Q82" s="156">
        <f>(I82+K82+M82+O82)+10</f>
        <v>13</v>
      </c>
      <c r="R82" s="156">
        <f>J82+L82+N82+P82</f>
        <v>0</v>
      </c>
      <c r="S82" s="156">
        <f t="shared" si="26"/>
        <v>13</v>
      </c>
    </row>
    <row r="83" spans="2:19" ht="31.5">
      <c r="B83" s="147"/>
      <c r="C83" s="76" t="s">
        <v>148</v>
      </c>
      <c r="D83" s="76" t="s">
        <v>389</v>
      </c>
      <c r="E83" s="174" t="s">
        <v>149</v>
      </c>
      <c r="F83" s="143"/>
      <c r="G83" s="143"/>
      <c r="H83" s="143"/>
      <c r="I83" s="167">
        <v>17</v>
      </c>
      <c r="J83" s="168">
        <v>0</v>
      </c>
      <c r="K83" s="192">
        <v>-3.185</v>
      </c>
      <c r="L83" s="195"/>
      <c r="M83" s="147"/>
      <c r="N83" s="147"/>
      <c r="O83" s="175">
        <v>13</v>
      </c>
      <c r="P83" s="147"/>
      <c r="Q83" s="156">
        <f>I83+K83+M83+O83</f>
        <v>26.814999999999998</v>
      </c>
      <c r="R83" s="156">
        <f>J83+L83+N83+P83</f>
        <v>0</v>
      </c>
      <c r="S83" s="156">
        <f t="shared" si="26"/>
        <v>26.814999999999998</v>
      </c>
    </row>
    <row r="84" spans="2:19" ht="15.75" hidden="1">
      <c r="B84" s="147"/>
      <c r="C84" s="76"/>
      <c r="D84" s="76"/>
      <c r="E84" s="143"/>
      <c r="F84" s="143"/>
      <c r="G84" s="143"/>
      <c r="H84" s="143"/>
      <c r="I84" s="167"/>
      <c r="J84" s="168"/>
      <c r="K84" s="192"/>
      <c r="L84" s="195"/>
      <c r="M84" s="147"/>
      <c r="N84" s="147"/>
      <c r="O84" s="147"/>
      <c r="P84" s="147"/>
      <c r="Q84" s="156"/>
      <c r="R84" s="156"/>
      <c r="S84" s="156">
        <f t="shared" si="26"/>
        <v>0</v>
      </c>
    </row>
    <row r="85" spans="2:19" ht="15.75">
      <c r="B85" s="147"/>
      <c r="C85" s="76" t="s">
        <v>150</v>
      </c>
      <c r="D85" s="76"/>
      <c r="E85" s="196" t="s">
        <v>151</v>
      </c>
      <c r="F85" s="143"/>
      <c r="G85" s="143"/>
      <c r="H85" s="143"/>
      <c r="I85" s="192">
        <f>I86</f>
        <v>0</v>
      </c>
      <c r="J85" s="192">
        <f>J86</f>
        <v>0</v>
      </c>
      <c r="K85" s="192">
        <f>K86</f>
        <v>3.185</v>
      </c>
      <c r="L85" s="195"/>
      <c r="M85" s="147"/>
      <c r="N85" s="147"/>
      <c r="O85" s="147"/>
      <c r="P85" s="147"/>
      <c r="Q85" s="156">
        <f>I85+K85+M85+O85</f>
        <v>3.185</v>
      </c>
      <c r="R85" s="156">
        <f>J85+L85+N85+P85</f>
        <v>0</v>
      </c>
      <c r="S85" s="156">
        <f t="shared" si="26"/>
        <v>3.185</v>
      </c>
    </row>
    <row r="86" spans="2:19" ht="31.5">
      <c r="B86" s="147"/>
      <c r="C86" s="76" t="s">
        <v>148</v>
      </c>
      <c r="D86" s="76" t="s">
        <v>389</v>
      </c>
      <c r="E86" s="77" t="s">
        <v>149</v>
      </c>
      <c r="F86" s="143"/>
      <c r="G86" s="143"/>
      <c r="H86" s="143"/>
      <c r="I86" s="167"/>
      <c r="J86" s="168"/>
      <c r="K86" s="192">
        <v>3.185</v>
      </c>
      <c r="L86" s="195"/>
      <c r="M86" s="147"/>
      <c r="N86" s="147"/>
      <c r="O86" s="147"/>
      <c r="P86" s="147"/>
      <c r="Q86" s="156">
        <f>I86+K86+M86+O86</f>
        <v>3.185</v>
      </c>
      <c r="R86" s="156">
        <f>J86+L86+N86+P86</f>
        <v>0</v>
      </c>
      <c r="S86" s="156">
        <f t="shared" si="26"/>
        <v>3.185</v>
      </c>
    </row>
    <row r="87" spans="2:19" ht="15.75">
      <c r="B87" s="147"/>
      <c r="C87" s="76"/>
      <c r="D87" s="76"/>
      <c r="E87" s="454" t="s">
        <v>103</v>
      </c>
      <c r="F87" s="454"/>
      <c r="G87" s="74"/>
      <c r="H87" s="74"/>
      <c r="I87" s="176">
        <f>I81+I85</f>
        <v>20</v>
      </c>
      <c r="J87" s="176">
        <f aca="true" t="shared" si="27" ref="J87:R87">J81+J85</f>
        <v>0</v>
      </c>
      <c r="K87" s="176">
        <f t="shared" si="27"/>
        <v>0</v>
      </c>
      <c r="L87" s="177">
        <f t="shared" si="27"/>
        <v>0</v>
      </c>
      <c r="M87" s="177">
        <f t="shared" si="27"/>
        <v>0</v>
      </c>
      <c r="N87" s="177">
        <f t="shared" si="27"/>
        <v>0</v>
      </c>
      <c r="O87" s="177">
        <f t="shared" si="27"/>
        <v>13</v>
      </c>
      <c r="P87" s="177">
        <f t="shared" si="27"/>
        <v>0</v>
      </c>
      <c r="Q87" s="178">
        <f t="shared" si="27"/>
        <v>43</v>
      </c>
      <c r="R87" s="165">
        <f t="shared" si="27"/>
        <v>0</v>
      </c>
      <c r="S87" s="165">
        <f t="shared" si="26"/>
        <v>43</v>
      </c>
    </row>
    <row r="88" spans="2:19" ht="15.75" hidden="1">
      <c r="B88" s="147"/>
      <c r="C88" s="76"/>
      <c r="D88" s="76"/>
      <c r="E88" s="143"/>
      <c r="F88" s="143"/>
      <c r="G88" s="143"/>
      <c r="H88" s="143"/>
      <c r="I88" s="167"/>
      <c r="J88" s="168"/>
      <c r="K88" s="147"/>
      <c r="L88" s="148"/>
      <c r="M88" s="147"/>
      <c r="N88" s="147"/>
      <c r="O88" s="147"/>
      <c r="P88" s="147"/>
      <c r="Q88" s="156"/>
      <c r="R88" s="156"/>
      <c r="S88" s="156"/>
    </row>
    <row r="89" spans="2:19" ht="15.75" hidden="1">
      <c r="B89" s="147"/>
      <c r="C89" s="76"/>
      <c r="D89" s="76"/>
      <c r="E89" s="143"/>
      <c r="F89" s="143"/>
      <c r="G89" s="143"/>
      <c r="H89" s="143"/>
      <c r="I89" s="167"/>
      <c r="J89" s="168"/>
      <c r="K89" s="147"/>
      <c r="L89" s="148"/>
      <c r="M89" s="147"/>
      <c r="N89" s="147"/>
      <c r="O89" s="147"/>
      <c r="P89" s="147"/>
      <c r="Q89" s="156"/>
      <c r="R89" s="156"/>
      <c r="S89" s="156"/>
    </row>
    <row r="90" spans="2:19" ht="15.75" hidden="1">
      <c r="B90" s="147"/>
      <c r="C90" s="76"/>
      <c r="D90" s="76"/>
      <c r="E90" s="143"/>
      <c r="F90" s="143"/>
      <c r="G90" s="143"/>
      <c r="H90" s="143"/>
      <c r="I90" s="167"/>
      <c r="J90" s="168"/>
      <c r="K90" s="147"/>
      <c r="L90" s="148"/>
      <c r="M90" s="147"/>
      <c r="N90" s="147"/>
      <c r="O90" s="147"/>
      <c r="P90" s="147"/>
      <c r="Q90" s="156"/>
      <c r="R90" s="156"/>
      <c r="S90" s="156"/>
    </row>
    <row r="91" spans="2:19" ht="15.75" hidden="1">
      <c r="B91" s="147"/>
      <c r="C91" s="76"/>
      <c r="D91" s="76"/>
      <c r="E91" s="143"/>
      <c r="F91" s="143"/>
      <c r="G91" s="143"/>
      <c r="H91" s="143"/>
      <c r="I91" s="167"/>
      <c r="J91" s="168"/>
      <c r="K91" s="147"/>
      <c r="L91" s="148"/>
      <c r="M91" s="147"/>
      <c r="N91" s="147"/>
      <c r="O91" s="147"/>
      <c r="P91" s="147"/>
      <c r="Q91" s="156"/>
      <c r="R91" s="156"/>
      <c r="S91" s="156"/>
    </row>
    <row r="92" spans="2:19" ht="15.75" hidden="1">
      <c r="B92" s="147"/>
      <c r="C92" s="76"/>
      <c r="D92" s="76"/>
      <c r="E92" s="143"/>
      <c r="F92" s="143"/>
      <c r="G92" s="143"/>
      <c r="H92" s="143"/>
      <c r="I92" s="167"/>
      <c r="J92" s="168"/>
      <c r="K92" s="147"/>
      <c r="L92" s="148"/>
      <c r="M92" s="147"/>
      <c r="N92" s="147"/>
      <c r="O92" s="147"/>
      <c r="P92" s="147"/>
      <c r="Q92" s="156"/>
      <c r="R92" s="156"/>
      <c r="S92" s="156"/>
    </row>
    <row r="93" spans="2:19" ht="47.25" hidden="1">
      <c r="B93" s="147"/>
      <c r="C93" s="76"/>
      <c r="D93" s="76"/>
      <c r="E93" s="143"/>
      <c r="F93" s="197" t="s">
        <v>152</v>
      </c>
      <c r="G93" s="197"/>
      <c r="H93" s="197"/>
      <c r="I93" s="188"/>
      <c r="J93" s="189"/>
      <c r="K93" s="147"/>
      <c r="L93" s="148"/>
      <c r="M93" s="147"/>
      <c r="N93" s="147"/>
      <c r="O93" s="147"/>
      <c r="P93" s="147"/>
      <c r="Q93" s="156"/>
      <c r="R93" s="156"/>
      <c r="S93" s="156"/>
    </row>
    <row r="94" spans="2:19" ht="15.75" hidden="1">
      <c r="B94" s="147"/>
      <c r="C94" s="76" t="s">
        <v>403</v>
      </c>
      <c r="D94" s="76"/>
      <c r="E94" s="149" t="s">
        <v>404</v>
      </c>
      <c r="F94" s="143"/>
      <c r="G94" s="143"/>
      <c r="H94" s="143"/>
      <c r="I94" s="188"/>
      <c r="J94" s="189"/>
      <c r="K94" s="147"/>
      <c r="L94" s="148"/>
      <c r="M94" s="147"/>
      <c r="N94" s="147"/>
      <c r="O94" s="147"/>
      <c r="P94" s="147"/>
      <c r="Q94" s="156"/>
      <c r="R94" s="156"/>
      <c r="S94" s="156"/>
    </row>
    <row r="95" spans="2:19" ht="31.5" hidden="1">
      <c r="B95" s="147"/>
      <c r="C95" s="76" t="s">
        <v>405</v>
      </c>
      <c r="D95" s="76"/>
      <c r="E95" s="143" t="s">
        <v>136</v>
      </c>
      <c r="F95" s="143"/>
      <c r="G95" s="143"/>
      <c r="H95" s="143"/>
      <c r="I95" s="188"/>
      <c r="J95" s="189"/>
      <c r="K95" s="147"/>
      <c r="L95" s="148"/>
      <c r="M95" s="147"/>
      <c r="N95" s="147"/>
      <c r="O95" s="147"/>
      <c r="P95" s="147"/>
      <c r="Q95" s="156"/>
      <c r="R95" s="156"/>
      <c r="S95" s="156"/>
    </row>
    <row r="96" spans="2:19" ht="15.75" hidden="1">
      <c r="B96" s="147"/>
      <c r="C96" s="76" t="s">
        <v>153</v>
      </c>
      <c r="D96" s="76"/>
      <c r="E96" s="143" t="s">
        <v>154</v>
      </c>
      <c r="F96" s="143"/>
      <c r="G96" s="143"/>
      <c r="H96" s="143"/>
      <c r="I96" s="188"/>
      <c r="J96" s="189"/>
      <c r="K96" s="147"/>
      <c r="L96" s="148"/>
      <c r="M96" s="147"/>
      <c r="N96" s="147"/>
      <c r="O96" s="147"/>
      <c r="P96" s="147"/>
      <c r="Q96" s="156"/>
      <c r="R96" s="156"/>
      <c r="S96" s="156"/>
    </row>
    <row r="97" spans="2:19" ht="15.75" hidden="1">
      <c r="B97" s="147"/>
      <c r="C97" s="169" t="s">
        <v>140</v>
      </c>
      <c r="D97" s="169"/>
      <c r="E97" s="149" t="s">
        <v>402</v>
      </c>
      <c r="F97" s="143"/>
      <c r="G97" s="143"/>
      <c r="H97" s="143"/>
      <c r="I97" s="188"/>
      <c r="J97" s="189"/>
      <c r="K97" s="147"/>
      <c r="L97" s="148"/>
      <c r="M97" s="147"/>
      <c r="N97" s="147"/>
      <c r="O97" s="147"/>
      <c r="P97" s="147"/>
      <c r="Q97" s="156"/>
      <c r="R97" s="156"/>
      <c r="S97" s="156"/>
    </row>
    <row r="98" spans="2:19" ht="31.5" hidden="1">
      <c r="B98" s="147"/>
      <c r="C98" s="76" t="s">
        <v>141</v>
      </c>
      <c r="D98" s="76"/>
      <c r="E98" s="143" t="s">
        <v>142</v>
      </c>
      <c r="F98" s="143"/>
      <c r="G98" s="143"/>
      <c r="H98" s="143"/>
      <c r="I98" s="188"/>
      <c r="J98" s="189"/>
      <c r="K98" s="147"/>
      <c r="L98" s="148"/>
      <c r="M98" s="147"/>
      <c r="N98" s="147"/>
      <c r="O98" s="147"/>
      <c r="P98" s="147"/>
      <c r="Q98" s="156"/>
      <c r="R98" s="156"/>
      <c r="S98" s="156"/>
    </row>
    <row r="99" spans="2:19" ht="15.75" hidden="1">
      <c r="B99" s="147"/>
      <c r="C99" s="76"/>
      <c r="D99" s="76"/>
      <c r="E99" s="143"/>
      <c r="F99" s="143"/>
      <c r="G99" s="143"/>
      <c r="H99" s="143"/>
      <c r="I99" s="188"/>
      <c r="J99" s="189"/>
      <c r="K99" s="147"/>
      <c r="L99" s="148"/>
      <c r="M99" s="147"/>
      <c r="N99" s="147"/>
      <c r="O99" s="147"/>
      <c r="P99" s="147"/>
      <c r="Q99" s="156"/>
      <c r="R99" s="156"/>
      <c r="S99" s="156"/>
    </row>
    <row r="100" spans="2:19" ht="15.75" hidden="1">
      <c r="B100" s="147"/>
      <c r="C100" s="76"/>
      <c r="D100" s="76"/>
      <c r="E100" s="448" t="s">
        <v>103</v>
      </c>
      <c r="F100" s="448"/>
      <c r="G100" s="143"/>
      <c r="H100" s="143"/>
      <c r="I100" s="188"/>
      <c r="J100" s="189"/>
      <c r="K100" s="147"/>
      <c r="L100" s="148"/>
      <c r="M100" s="147"/>
      <c r="N100" s="147"/>
      <c r="O100" s="147"/>
      <c r="P100" s="147"/>
      <c r="Q100" s="156"/>
      <c r="R100" s="156"/>
      <c r="S100" s="156"/>
    </row>
    <row r="101" spans="2:19" ht="78.75">
      <c r="B101" s="147"/>
      <c r="C101" s="76"/>
      <c r="D101" s="76"/>
      <c r="E101" s="143"/>
      <c r="F101" s="143" t="s">
        <v>155</v>
      </c>
      <c r="G101" s="143"/>
      <c r="H101" s="143"/>
      <c r="I101" s="188"/>
      <c r="J101" s="189"/>
      <c r="K101" s="147"/>
      <c r="L101" s="148"/>
      <c r="M101" s="147"/>
      <c r="N101" s="147"/>
      <c r="O101" s="147"/>
      <c r="P101" s="147"/>
      <c r="Q101" s="156"/>
      <c r="R101" s="156"/>
      <c r="S101" s="156"/>
    </row>
    <row r="102" spans="2:19" ht="15.75">
      <c r="B102" s="147"/>
      <c r="C102" s="169" t="s">
        <v>403</v>
      </c>
      <c r="D102" s="76"/>
      <c r="E102" s="170" t="s">
        <v>404</v>
      </c>
      <c r="F102" s="143"/>
      <c r="G102" s="143"/>
      <c r="H102" s="143"/>
      <c r="I102" s="167">
        <f>I103</f>
        <v>1025</v>
      </c>
      <c r="J102" s="171">
        <f>J103</f>
        <v>0</v>
      </c>
      <c r="K102" s="38">
        <f>K103</f>
        <v>-276.674</v>
      </c>
      <c r="L102" s="38">
        <f aca="true" t="shared" si="28" ref="L102:R102">L103</f>
        <v>0</v>
      </c>
      <c r="M102" s="38">
        <f t="shared" si="28"/>
        <v>-67.64232</v>
      </c>
      <c r="N102" s="38">
        <f t="shared" si="28"/>
        <v>0</v>
      </c>
      <c r="O102" s="38">
        <f t="shared" si="28"/>
        <v>-0.13086</v>
      </c>
      <c r="P102" s="38">
        <f t="shared" si="28"/>
        <v>0</v>
      </c>
      <c r="Q102" s="156">
        <f t="shared" si="28"/>
        <v>680.55282</v>
      </c>
      <c r="R102" s="156">
        <f t="shared" si="28"/>
        <v>0</v>
      </c>
      <c r="S102" s="156">
        <f>Q102+R102</f>
        <v>680.55282</v>
      </c>
    </row>
    <row r="103" spans="2:19" ht="31.5">
      <c r="B103" s="147"/>
      <c r="C103" s="76" t="s">
        <v>156</v>
      </c>
      <c r="D103" s="76" t="s">
        <v>157</v>
      </c>
      <c r="E103" s="174" t="s">
        <v>158</v>
      </c>
      <c r="F103" s="143"/>
      <c r="G103" s="143"/>
      <c r="H103" s="143"/>
      <c r="I103" s="167">
        <f>970+5+50</f>
        <v>1025</v>
      </c>
      <c r="J103" s="168">
        <v>0</v>
      </c>
      <c r="K103" s="38">
        <v>-276.674</v>
      </c>
      <c r="L103" s="148"/>
      <c r="M103" s="147">
        <v>-67.64232</v>
      </c>
      <c r="N103" s="147"/>
      <c r="O103" s="147">
        <v>-0.13086</v>
      </c>
      <c r="P103" s="147"/>
      <c r="Q103" s="156">
        <f>I103+K103+M103+O103</f>
        <v>680.55282</v>
      </c>
      <c r="R103" s="156">
        <f>J103+L103+N103+P103</f>
        <v>0</v>
      </c>
      <c r="S103" s="156">
        <f>Q103+R103</f>
        <v>680.55282</v>
      </c>
    </row>
    <row r="104" spans="2:19" ht="15.75">
      <c r="B104" s="147"/>
      <c r="C104" s="169" t="s">
        <v>427</v>
      </c>
      <c r="D104" s="169"/>
      <c r="E104" s="170" t="s">
        <v>428</v>
      </c>
      <c r="F104" s="143"/>
      <c r="G104" s="143"/>
      <c r="H104" s="143"/>
      <c r="I104" s="167">
        <f>I105+I109+I110+I111+I112+I113</f>
        <v>595.5</v>
      </c>
      <c r="J104" s="171">
        <f>J105+J109+J110+J111+J112+J113</f>
        <v>0</v>
      </c>
      <c r="K104" s="38">
        <f>K105+K109+K110+K111+K112+K113</f>
        <v>-210.46699999999998</v>
      </c>
      <c r="L104" s="38">
        <f aca="true" t="shared" si="29" ref="L104:R104">L105+L109+L110+L111+L112+L113</f>
        <v>0</v>
      </c>
      <c r="M104" s="38">
        <f t="shared" si="29"/>
        <v>-5.94739</v>
      </c>
      <c r="N104" s="38">
        <f t="shared" si="29"/>
        <v>0</v>
      </c>
      <c r="O104" s="38">
        <f t="shared" si="29"/>
        <v>0</v>
      </c>
      <c r="P104" s="38">
        <f t="shared" si="29"/>
        <v>0</v>
      </c>
      <c r="Q104" s="156">
        <f t="shared" si="29"/>
        <v>379.08561</v>
      </c>
      <c r="R104" s="156">
        <f t="shared" si="29"/>
        <v>0</v>
      </c>
      <c r="S104" s="156">
        <f>Q104+R104</f>
        <v>379.08561</v>
      </c>
    </row>
    <row r="105" spans="2:19" ht="31.5">
      <c r="B105" s="147"/>
      <c r="C105" s="76" t="s">
        <v>159</v>
      </c>
      <c r="D105" s="76" t="s">
        <v>157</v>
      </c>
      <c r="E105" s="174" t="s">
        <v>160</v>
      </c>
      <c r="F105" s="143"/>
      <c r="G105" s="143"/>
      <c r="H105" s="143"/>
      <c r="I105" s="167">
        <f>60+20+5</f>
        <v>85</v>
      </c>
      <c r="J105" s="168">
        <v>0</v>
      </c>
      <c r="K105" s="38">
        <v>-0.027</v>
      </c>
      <c r="L105" s="148"/>
      <c r="M105" s="147">
        <v>-0.407</v>
      </c>
      <c r="N105" s="147"/>
      <c r="O105" s="147"/>
      <c r="P105" s="147"/>
      <c r="Q105" s="156">
        <f>I105+K105+M105+O105</f>
        <v>84.566</v>
      </c>
      <c r="R105" s="156">
        <f>J105+L105+N105+P105</f>
        <v>0</v>
      </c>
      <c r="S105" s="156">
        <f>Q105+R105</f>
        <v>84.566</v>
      </c>
    </row>
    <row r="106" spans="2:19" ht="15.75" hidden="1">
      <c r="B106" s="147"/>
      <c r="C106" s="76"/>
      <c r="D106" s="76"/>
      <c r="E106" s="174"/>
      <c r="F106" s="143"/>
      <c r="G106" s="143"/>
      <c r="H106" s="143"/>
      <c r="I106" s="167"/>
      <c r="J106" s="168"/>
      <c r="K106" s="38"/>
      <c r="L106" s="148"/>
      <c r="M106" s="147"/>
      <c r="N106" s="147"/>
      <c r="O106" s="147"/>
      <c r="P106" s="147"/>
      <c r="Q106" s="156"/>
      <c r="R106" s="156"/>
      <c r="S106" s="156"/>
    </row>
    <row r="107" spans="2:19" ht="15.75" hidden="1">
      <c r="B107" s="147"/>
      <c r="C107" s="76" t="s">
        <v>153</v>
      </c>
      <c r="D107" s="76"/>
      <c r="E107" s="174" t="s">
        <v>154</v>
      </c>
      <c r="F107" s="143"/>
      <c r="G107" s="143"/>
      <c r="H107" s="143"/>
      <c r="I107" s="167"/>
      <c r="J107" s="168"/>
      <c r="K107" s="38"/>
      <c r="L107" s="148"/>
      <c r="M107" s="147"/>
      <c r="N107" s="147"/>
      <c r="O107" s="147"/>
      <c r="P107" s="147"/>
      <c r="Q107" s="156"/>
      <c r="R107" s="156"/>
      <c r="S107" s="156"/>
    </row>
    <row r="108" spans="2:19" ht="15.75" hidden="1">
      <c r="B108" s="147"/>
      <c r="C108" s="76" t="s">
        <v>161</v>
      </c>
      <c r="D108" s="76"/>
      <c r="E108" s="198" t="s">
        <v>162</v>
      </c>
      <c r="F108" s="143"/>
      <c r="G108" s="143"/>
      <c r="H108" s="143"/>
      <c r="I108" s="167"/>
      <c r="J108" s="168"/>
      <c r="K108" s="38"/>
      <c r="L108" s="148"/>
      <c r="M108" s="147"/>
      <c r="N108" s="147"/>
      <c r="O108" s="147"/>
      <c r="P108" s="147"/>
      <c r="Q108" s="156"/>
      <c r="R108" s="156"/>
      <c r="S108" s="156"/>
    </row>
    <row r="109" spans="2:19" ht="15.75">
      <c r="B109" s="147"/>
      <c r="C109" s="76" t="s">
        <v>161</v>
      </c>
      <c r="D109" s="76" t="s">
        <v>157</v>
      </c>
      <c r="E109" s="198" t="s">
        <v>162</v>
      </c>
      <c r="F109" s="143"/>
      <c r="G109" s="143"/>
      <c r="H109" s="143"/>
      <c r="I109" s="167">
        <v>18</v>
      </c>
      <c r="J109" s="168">
        <v>0</v>
      </c>
      <c r="K109" s="38">
        <v>-6.6</v>
      </c>
      <c r="L109" s="148"/>
      <c r="M109" s="147"/>
      <c r="N109" s="147"/>
      <c r="O109" s="147"/>
      <c r="P109" s="147"/>
      <c r="Q109" s="156">
        <f aca="true" t="shared" si="30" ref="Q109:R113">I109+K109+M109+O109</f>
        <v>11.4</v>
      </c>
      <c r="R109" s="156">
        <f t="shared" si="30"/>
        <v>0</v>
      </c>
      <c r="S109" s="156">
        <f aca="true" t="shared" si="31" ref="S109:S119">Q109+R109</f>
        <v>11.4</v>
      </c>
    </row>
    <row r="110" spans="2:19" ht="31.5">
      <c r="B110" s="147"/>
      <c r="C110" s="76" t="s">
        <v>163</v>
      </c>
      <c r="D110" s="76" t="s">
        <v>157</v>
      </c>
      <c r="E110" s="174" t="s">
        <v>164</v>
      </c>
      <c r="F110" s="143"/>
      <c r="G110" s="143"/>
      <c r="H110" s="143"/>
      <c r="I110" s="167">
        <v>63.3</v>
      </c>
      <c r="J110" s="168">
        <v>0</v>
      </c>
      <c r="K110" s="38">
        <v>-26.222</v>
      </c>
      <c r="L110" s="148"/>
      <c r="M110" s="147"/>
      <c r="N110" s="147"/>
      <c r="O110" s="147"/>
      <c r="P110" s="147"/>
      <c r="Q110" s="156">
        <f t="shared" si="30"/>
        <v>37.077999999999996</v>
      </c>
      <c r="R110" s="156">
        <f t="shared" si="30"/>
        <v>0</v>
      </c>
      <c r="S110" s="156">
        <f t="shared" si="31"/>
        <v>37.077999999999996</v>
      </c>
    </row>
    <row r="111" spans="2:19" ht="63">
      <c r="B111" s="147"/>
      <c r="C111" s="76" t="s">
        <v>165</v>
      </c>
      <c r="D111" s="76" t="s">
        <v>157</v>
      </c>
      <c r="E111" s="174" t="s">
        <v>166</v>
      </c>
      <c r="F111" s="143"/>
      <c r="G111" s="143"/>
      <c r="H111" s="143"/>
      <c r="I111" s="167">
        <f>133.4+9.3+22.9-13.6</f>
        <v>152.00000000000003</v>
      </c>
      <c r="J111" s="168">
        <v>0</v>
      </c>
      <c r="K111" s="38">
        <v>-72.109</v>
      </c>
      <c r="L111" s="148"/>
      <c r="M111" s="147">
        <v>-5.285</v>
      </c>
      <c r="N111" s="147"/>
      <c r="O111" s="147"/>
      <c r="P111" s="147"/>
      <c r="Q111" s="156">
        <f t="shared" si="30"/>
        <v>74.60600000000004</v>
      </c>
      <c r="R111" s="156">
        <f t="shared" si="30"/>
        <v>0</v>
      </c>
      <c r="S111" s="156">
        <f t="shared" si="31"/>
        <v>74.60600000000004</v>
      </c>
    </row>
    <row r="112" spans="2:19" ht="31.5">
      <c r="B112" s="147"/>
      <c r="C112" s="76" t="s">
        <v>167</v>
      </c>
      <c r="D112" s="76" t="s">
        <v>157</v>
      </c>
      <c r="E112" s="174" t="s">
        <v>168</v>
      </c>
      <c r="F112" s="143"/>
      <c r="G112" s="143"/>
      <c r="H112" s="143"/>
      <c r="I112" s="167">
        <f>74.6+13.6</f>
        <v>88.19999999999999</v>
      </c>
      <c r="J112" s="168">
        <v>0</v>
      </c>
      <c r="K112" s="38">
        <v>-33.646</v>
      </c>
      <c r="L112" s="148"/>
      <c r="M112" s="147"/>
      <c r="N112" s="147"/>
      <c r="O112" s="147"/>
      <c r="P112" s="147"/>
      <c r="Q112" s="156">
        <f t="shared" si="30"/>
        <v>54.55399999999999</v>
      </c>
      <c r="R112" s="156">
        <f t="shared" si="30"/>
        <v>0</v>
      </c>
      <c r="S112" s="156">
        <f t="shared" si="31"/>
        <v>54.55399999999999</v>
      </c>
    </row>
    <row r="113" spans="2:19" ht="47.25">
      <c r="B113" s="147"/>
      <c r="C113" s="76" t="s">
        <v>169</v>
      </c>
      <c r="D113" s="76" t="s">
        <v>157</v>
      </c>
      <c r="E113" s="174" t="s">
        <v>170</v>
      </c>
      <c r="F113" s="143"/>
      <c r="G113" s="143"/>
      <c r="H113" s="143"/>
      <c r="I113" s="167">
        <v>189</v>
      </c>
      <c r="J113" s="168">
        <v>0</v>
      </c>
      <c r="K113" s="38">
        <v>-71.863</v>
      </c>
      <c r="L113" s="148"/>
      <c r="M113" s="147">
        <v>-0.25539</v>
      </c>
      <c r="N113" s="147"/>
      <c r="O113" s="147"/>
      <c r="P113" s="147"/>
      <c r="Q113" s="156">
        <f t="shared" si="30"/>
        <v>116.88161</v>
      </c>
      <c r="R113" s="156">
        <f t="shared" si="30"/>
        <v>0</v>
      </c>
      <c r="S113" s="156">
        <f t="shared" si="31"/>
        <v>116.88161</v>
      </c>
    </row>
    <row r="114" spans="2:19" ht="31.5">
      <c r="B114" s="147"/>
      <c r="C114" s="169" t="s">
        <v>150</v>
      </c>
      <c r="D114" s="169"/>
      <c r="E114" s="199" t="s">
        <v>151</v>
      </c>
      <c r="F114" s="143"/>
      <c r="G114" s="143"/>
      <c r="H114" s="143"/>
      <c r="I114" s="167">
        <f>I115+I116+I117+I118</f>
        <v>0</v>
      </c>
      <c r="J114" s="167">
        <f>J115+J116+J117+J118</f>
        <v>0</v>
      </c>
      <c r="K114" s="167">
        <f>K115+K116+K117+K118</f>
        <v>497.14099999999996</v>
      </c>
      <c r="L114" s="167">
        <f aca="true" t="shared" si="32" ref="L114:R114">L115+L116+L117+L118</f>
        <v>0</v>
      </c>
      <c r="M114" s="167">
        <f t="shared" si="32"/>
        <v>125.58971</v>
      </c>
      <c r="N114" s="167">
        <f t="shared" si="32"/>
        <v>328</v>
      </c>
      <c r="O114" s="167">
        <f t="shared" si="32"/>
        <v>36.227999999999994</v>
      </c>
      <c r="P114" s="167">
        <f t="shared" si="32"/>
        <v>0</v>
      </c>
      <c r="Q114" s="156">
        <f t="shared" si="32"/>
        <v>658.95871</v>
      </c>
      <c r="R114" s="156">
        <f t="shared" si="32"/>
        <v>328</v>
      </c>
      <c r="S114" s="156">
        <f t="shared" si="31"/>
        <v>986.95871</v>
      </c>
    </row>
    <row r="115" spans="2:19" ht="31.5">
      <c r="B115" s="147"/>
      <c r="C115" s="143">
        <v>130102</v>
      </c>
      <c r="D115" s="76" t="s">
        <v>157</v>
      </c>
      <c r="E115" s="174" t="s">
        <v>160</v>
      </c>
      <c r="F115" s="143"/>
      <c r="G115" s="143"/>
      <c r="H115" s="143"/>
      <c r="I115" s="167"/>
      <c r="J115" s="168"/>
      <c r="K115" s="339">
        <v>18.027</v>
      </c>
      <c r="L115" s="148"/>
      <c r="M115" s="147">
        <v>36.407</v>
      </c>
      <c r="N115" s="147"/>
      <c r="O115" s="38">
        <v>5</v>
      </c>
      <c r="P115" s="147"/>
      <c r="Q115" s="156">
        <f aca="true" t="shared" si="33" ref="Q115:R118">I115+K115+M115+O115</f>
        <v>59.434</v>
      </c>
      <c r="R115" s="156">
        <f t="shared" si="33"/>
        <v>0</v>
      </c>
      <c r="S115" s="156">
        <f t="shared" si="31"/>
        <v>59.434</v>
      </c>
    </row>
    <row r="116" spans="2:19" ht="31.5">
      <c r="B116" s="147"/>
      <c r="C116" s="76" t="s">
        <v>156</v>
      </c>
      <c r="D116" s="76" t="s">
        <v>157</v>
      </c>
      <c r="E116" s="174" t="s">
        <v>158</v>
      </c>
      <c r="F116" s="143"/>
      <c r="G116" s="143"/>
      <c r="H116" s="143"/>
      <c r="I116" s="167"/>
      <c r="J116" s="168"/>
      <c r="K116" s="339">
        <v>440.443</v>
      </c>
      <c r="L116" s="148"/>
      <c r="M116" s="175">
        <v>85.98271</v>
      </c>
      <c r="N116" s="147">
        <v>328</v>
      </c>
      <c r="O116" s="38">
        <f>31.228-1.8</f>
        <v>29.428</v>
      </c>
      <c r="P116" s="147"/>
      <c r="Q116" s="156">
        <f t="shared" si="33"/>
        <v>555.85371</v>
      </c>
      <c r="R116" s="156">
        <f t="shared" si="33"/>
        <v>328</v>
      </c>
      <c r="S116" s="156">
        <f t="shared" si="31"/>
        <v>883.85371</v>
      </c>
    </row>
    <row r="117" spans="2:19" ht="15.75">
      <c r="B117" s="147"/>
      <c r="C117" s="143">
        <v>130112</v>
      </c>
      <c r="D117" s="76" t="s">
        <v>157</v>
      </c>
      <c r="E117" s="174" t="s">
        <v>171</v>
      </c>
      <c r="F117" s="143"/>
      <c r="G117" s="143"/>
      <c r="H117" s="143"/>
      <c r="I117" s="167"/>
      <c r="J117" s="168"/>
      <c r="K117" s="339">
        <v>6.6</v>
      </c>
      <c r="L117" s="148"/>
      <c r="M117" s="175">
        <v>3.2</v>
      </c>
      <c r="N117" s="147"/>
      <c r="O117" s="38">
        <v>1.8</v>
      </c>
      <c r="P117" s="147"/>
      <c r="Q117" s="156">
        <f t="shared" si="33"/>
        <v>11.600000000000001</v>
      </c>
      <c r="R117" s="156">
        <f t="shared" si="33"/>
        <v>0</v>
      </c>
      <c r="S117" s="156">
        <f t="shared" si="31"/>
        <v>11.600000000000001</v>
      </c>
    </row>
    <row r="118" spans="2:19" ht="47.25">
      <c r="B118" s="147"/>
      <c r="C118" s="143">
        <v>130113</v>
      </c>
      <c r="D118" s="76" t="s">
        <v>157</v>
      </c>
      <c r="E118" s="174" t="s">
        <v>172</v>
      </c>
      <c r="F118" s="143"/>
      <c r="G118" s="143"/>
      <c r="H118" s="143"/>
      <c r="I118" s="167"/>
      <c r="J118" s="168"/>
      <c r="K118" s="339">
        <v>32.071</v>
      </c>
      <c r="L118" s="148"/>
      <c r="M118" s="175"/>
      <c r="N118" s="147"/>
      <c r="O118" s="38"/>
      <c r="P118" s="147"/>
      <c r="Q118" s="156">
        <f t="shared" si="33"/>
        <v>32.071</v>
      </c>
      <c r="R118" s="156">
        <f t="shared" si="33"/>
        <v>0</v>
      </c>
      <c r="S118" s="156">
        <f t="shared" si="31"/>
        <v>32.071</v>
      </c>
    </row>
    <row r="119" spans="2:19" ht="15.75">
      <c r="B119" s="147"/>
      <c r="C119" s="76"/>
      <c r="D119" s="76"/>
      <c r="E119" s="454" t="s">
        <v>103</v>
      </c>
      <c r="F119" s="454"/>
      <c r="G119" s="74"/>
      <c r="H119" s="74"/>
      <c r="I119" s="176">
        <f>I102+I104</f>
        <v>1620.5</v>
      </c>
      <c r="J119" s="177">
        <f>J102+J104</f>
        <v>0</v>
      </c>
      <c r="K119" s="35">
        <f>K102+K104+K114</f>
        <v>10</v>
      </c>
      <c r="L119" s="35">
        <f aca="true" t="shared" si="34" ref="L119:R119">L102+L104+L114</f>
        <v>0</v>
      </c>
      <c r="M119" s="35">
        <f t="shared" si="34"/>
        <v>52</v>
      </c>
      <c r="N119" s="35">
        <f t="shared" si="34"/>
        <v>328</v>
      </c>
      <c r="O119" s="35">
        <f t="shared" si="34"/>
        <v>36.097139999999996</v>
      </c>
      <c r="P119" s="35">
        <f t="shared" si="34"/>
        <v>0</v>
      </c>
      <c r="Q119" s="165">
        <f t="shared" si="34"/>
        <v>1718.5971399999999</v>
      </c>
      <c r="R119" s="165">
        <f t="shared" si="34"/>
        <v>328</v>
      </c>
      <c r="S119" s="165">
        <f t="shared" si="31"/>
        <v>2046.5971399999999</v>
      </c>
    </row>
    <row r="120" spans="2:19" ht="15.75" hidden="1">
      <c r="B120" s="147"/>
      <c r="C120" s="76"/>
      <c r="D120" s="76"/>
      <c r="E120" s="143"/>
      <c r="F120" s="143"/>
      <c r="G120" s="143"/>
      <c r="H120" s="143"/>
      <c r="I120" s="188"/>
      <c r="J120" s="189"/>
      <c r="K120" s="147"/>
      <c r="L120" s="148"/>
      <c r="M120" s="175"/>
      <c r="N120" s="147"/>
      <c r="O120" s="147"/>
      <c r="P120" s="147"/>
      <c r="Q120" s="156"/>
      <c r="R120" s="156"/>
      <c r="S120" s="156"/>
    </row>
    <row r="121" spans="2:19" ht="47.25">
      <c r="B121" s="147"/>
      <c r="C121" s="76"/>
      <c r="D121" s="76"/>
      <c r="E121" s="143"/>
      <c r="F121" s="143" t="s">
        <v>173</v>
      </c>
      <c r="G121" s="143"/>
      <c r="H121" s="143"/>
      <c r="I121" s="188"/>
      <c r="J121" s="189"/>
      <c r="K121" s="147"/>
      <c r="L121" s="148"/>
      <c r="M121" s="175"/>
      <c r="N121" s="147"/>
      <c r="O121" s="147"/>
      <c r="P121" s="147"/>
      <c r="Q121" s="156"/>
      <c r="R121" s="156"/>
      <c r="S121" s="156"/>
    </row>
    <row r="122" spans="2:19" ht="15.75">
      <c r="B122" s="147"/>
      <c r="C122" s="169" t="s">
        <v>427</v>
      </c>
      <c r="D122" s="169"/>
      <c r="E122" s="170" t="s">
        <v>428</v>
      </c>
      <c r="F122" s="143"/>
      <c r="G122" s="143"/>
      <c r="H122" s="143"/>
      <c r="I122" s="167">
        <f>I123</f>
        <v>20</v>
      </c>
      <c r="J122" s="171">
        <f>J123</f>
        <v>0</v>
      </c>
      <c r="K122" s="167">
        <f>K123</f>
        <v>0</v>
      </c>
      <c r="L122" s="167">
        <f aca="true" t="shared" si="35" ref="L122:R122">L123</f>
        <v>0</v>
      </c>
      <c r="M122" s="167">
        <f t="shared" si="35"/>
        <v>10</v>
      </c>
      <c r="N122" s="167">
        <f t="shared" si="35"/>
        <v>0</v>
      </c>
      <c r="O122" s="167">
        <f t="shared" si="35"/>
        <v>0</v>
      </c>
      <c r="P122" s="167">
        <f t="shared" si="35"/>
        <v>0</v>
      </c>
      <c r="Q122" s="156">
        <f t="shared" si="35"/>
        <v>30</v>
      </c>
      <c r="R122" s="156">
        <f t="shared" si="35"/>
        <v>0</v>
      </c>
      <c r="S122" s="156">
        <f>Q122+R122</f>
        <v>30</v>
      </c>
    </row>
    <row r="123" spans="2:19" ht="15.75">
      <c r="B123" s="147"/>
      <c r="C123" s="76" t="s">
        <v>174</v>
      </c>
      <c r="D123" s="76" t="s">
        <v>175</v>
      </c>
      <c r="E123" s="174" t="s">
        <v>176</v>
      </c>
      <c r="F123" s="143"/>
      <c r="G123" s="143"/>
      <c r="H123" s="143"/>
      <c r="I123" s="167">
        <f>10+10</f>
        <v>20</v>
      </c>
      <c r="J123" s="168">
        <v>0</v>
      </c>
      <c r="K123" s="147"/>
      <c r="L123" s="148"/>
      <c r="M123" s="175">
        <v>10</v>
      </c>
      <c r="N123" s="147"/>
      <c r="O123" s="147"/>
      <c r="P123" s="147"/>
      <c r="Q123" s="156">
        <f>I123+K123+M123+O123</f>
        <v>30</v>
      </c>
      <c r="R123" s="156">
        <f>J123+L123+N123+P123</f>
        <v>0</v>
      </c>
      <c r="S123" s="156">
        <f>Q123+R123</f>
        <v>30</v>
      </c>
    </row>
    <row r="124" spans="2:19" ht="15.75">
      <c r="B124" s="147"/>
      <c r="C124" s="76"/>
      <c r="D124" s="76"/>
      <c r="E124" s="454" t="s">
        <v>103</v>
      </c>
      <c r="F124" s="454"/>
      <c r="G124" s="74"/>
      <c r="H124" s="74"/>
      <c r="I124" s="176">
        <f>I122</f>
        <v>20</v>
      </c>
      <c r="J124" s="177">
        <f>J122</f>
        <v>0</v>
      </c>
      <c r="K124" s="176">
        <f>K122</f>
        <v>0</v>
      </c>
      <c r="L124" s="176">
        <f aca="true" t="shared" si="36" ref="L124:R124">L122</f>
        <v>0</v>
      </c>
      <c r="M124" s="176">
        <f t="shared" si="36"/>
        <v>10</v>
      </c>
      <c r="N124" s="176">
        <f t="shared" si="36"/>
        <v>0</v>
      </c>
      <c r="O124" s="176">
        <f t="shared" si="36"/>
        <v>0</v>
      </c>
      <c r="P124" s="176">
        <f t="shared" si="36"/>
        <v>0</v>
      </c>
      <c r="Q124" s="165">
        <f t="shared" si="36"/>
        <v>30</v>
      </c>
      <c r="R124" s="165">
        <f t="shared" si="36"/>
        <v>0</v>
      </c>
      <c r="S124" s="165">
        <f>Q124+R124</f>
        <v>30</v>
      </c>
    </row>
    <row r="125" spans="2:19" ht="78.75">
      <c r="B125" s="147"/>
      <c r="C125" s="76"/>
      <c r="D125" s="76"/>
      <c r="E125" s="143"/>
      <c r="F125" s="143" t="s">
        <v>177</v>
      </c>
      <c r="G125" s="143"/>
      <c r="H125" s="143"/>
      <c r="I125" s="188"/>
      <c r="J125" s="189"/>
      <c r="K125" s="147"/>
      <c r="L125" s="148"/>
      <c r="M125" s="175"/>
      <c r="N125" s="147"/>
      <c r="O125" s="147"/>
      <c r="P125" s="147"/>
      <c r="Q125" s="156"/>
      <c r="R125" s="156"/>
      <c r="S125" s="156"/>
    </row>
    <row r="126" spans="2:19" ht="15.75">
      <c r="B126" s="147"/>
      <c r="C126" s="200" t="s">
        <v>178</v>
      </c>
      <c r="D126" s="183"/>
      <c r="E126" s="170" t="s">
        <v>179</v>
      </c>
      <c r="F126" s="201"/>
      <c r="G126" s="201"/>
      <c r="H126" s="201"/>
      <c r="I126" s="167">
        <f>I128</f>
        <v>23.4</v>
      </c>
      <c r="J126" s="171">
        <f>J128</f>
        <v>0</v>
      </c>
      <c r="K126" s="167">
        <f>K128</f>
        <v>0</v>
      </c>
      <c r="L126" s="171">
        <f>L128</f>
        <v>0</v>
      </c>
      <c r="M126" s="171">
        <f aca="true" t="shared" si="37" ref="M126:R126">M128</f>
        <v>0</v>
      </c>
      <c r="N126" s="171">
        <f t="shared" si="37"/>
        <v>0</v>
      </c>
      <c r="O126" s="171">
        <f t="shared" si="37"/>
        <v>-6.5</v>
      </c>
      <c r="P126" s="171">
        <f t="shared" si="37"/>
        <v>0</v>
      </c>
      <c r="Q126" s="172">
        <f t="shared" si="37"/>
        <v>16.9</v>
      </c>
      <c r="R126" s="156">
        <f t="shared" si="37"/>
        <v>0</v>
      </c>
      <c r="S126" s="156">
        <f>Q126+R126</f>
        <v>16.9</v>
      </c>
    </row>
    <row r="127" spans="2:19" ht="15.75" hidden="1">
      <c r="B127" s="147"/>
      <c r="C127" s="76"/>
      <c r="D127" s="76"/>
      <c r="E127" s="143"/>
      <c r="F127" s="143"/>
      <c r="G127" s="143"/>
      <c r="H127" s="143"/>
      <c r="I127" s="167"/>
      <c r="J127" s="168"/>
      <c r="K127" s="147"/>
      <c r="L127" s="148"/>
      <c r="M127" s="147"/>
      <c r="N127" s="147"/>
      <c r="O127" s="147"/>
      <c r="P127" s="147"/>
      <c r="Q127" s="156"/>
      <c r="R127" s="156"/>
      <c r="S127" s="156">
        <f>Q127+R127</f>
        <v>0</v>
      </c>
    </row>
    <row r="128" spans="2:19" ht="15.75">
      <c r="B128" s="147"/>
      <c r="C128" s="183" t="s">
        <v>180</v>
      </c>
      <c r="D128" s="183" t="s">
        <v>181</v>
      </c>
      <c r="E128" s="174" t="s">
        <v>162</v>
      </c>
      <c r="F128" s="143"/>
      <c r="G128" s="143"/>
      <c r="H128" s="143"/>
      <c r="I128" s="167">
        <v>23.4</v>
      </c>
      <c r="J128" s="168">
        <v>0</v>
      </c>
      <c r="K128" s="147"/>
      <c r="L128" s="148"/>
      <c r="M128" s="147"/>
      <c r="N128" s="147"/>
      <c r="O128" s="38">
        <v>-6.5</v>
      </c>
      <c r="P128" s="147"/>
      <c r="Q128" s="156">
        <f>I128+K128+M128+O128</f>
        <v>16.9</v>
      </c>
      <c r="R128" s="156">
        <f>J128+L128+N128+P128</f>
        <v>0</v>
      </c>
      <c r="S128" s="156">
        <f>Q128+R128</f>
        <v>16.9</v>
      </c>
    </row>
    <row r="129" spans="2:19" ht="15.75" hidden="1">
      <c r="B129" s="147"/>
      <c r="C129" s="76"/>
      <c r="D129" s="76"/>
      <c r="E129" s="143"/>
      <c r="F129" s="143"/>
      <c r="G129" s="143"/>
      <c r="H129" s="143"/>
      <c r="I129" s="167"/>
      <c r="J129" s="168"/>
      <c r="K129" s="147"/>
      <c r="L129" s="148"/>
      <c r="M129" s="147"/>
      <c r="N129" s="147"/>
      <c r="O129" s="147"/>
      <c r="P129" s="147"/>
      <c r="Q129" s="156"/>
      <c r="R129" s="156"/>
      <c r="S129" s="156">
        <f>Q129+R129</f>
        <v>0</v>
      </c>
    </row>
    <row r="130" spans="2:19" ht="15.75">
      <c r="B130" s="147"/>
      <c r="C130" s="183"/>
      <c r="D130" s="183"/>
      <c r="E130" s="454" t="s">
        <v>103</v>
      </c>
      <c r="F130" s="454"/>
      <c r="G130" s="74"/>
      <c r="H130" s="74"/>
      <c r="I130" s="176">
        <f>I126</f>
        <v>23.4</v>
      </c>
      <c r="J130" s="177">
        <f>J126</f>
        <v>0</v>
      </c>
      <c r="K130" s="176">
        <f>K126</f>
        <v>0</v>
      </c>
      <c r="L130" s="177">
        <f>L126</f>
        <v>0</v>
      </c>
      <c r="M130" s="177">
        <f aca="true" t="shared" si="38" ref="M130:R130">M126</f>
        <v>0</v>
      </c>
      <c r="N130" s="177">
        <f t="shared" si="38"/>
        <v>0</v>
      </c>
      <c r="O130" s="177">
        <f t="shared" si="38"/>
        <v>-6.5</v>
      </c>
      <c r="P130" s="177">
        <f t="shared" si="38"/>
        <v>0</v>
      </c>
      <c r="Q130" s="178">
        <f t="shared" si="38"/>
        <v>16.9</v>
      </c>
      <c r="R130" s="165">
        <f t="shared" si="38"/>
        <v>0</v>
      </c>
      <c r="S130" s="165">
        <f>Q130+R130</f>
        <v>16.9</v>
      </c>
    </row>
    <row r="131" spans="2:19" ht="63">
      <c r="B131" s="147"/>
      <c r="C131" s="183"/>
      <c r="D131" s="183"/>
      <c r="E131" s="143"/>
      <c r="F131" s="166" t="s">
        <v>182</v>
      </c>
      <c r="G131" s="166"/>
      <c r="H131" s="166"/>
      <c r="I131" s="167"/>
      <c r="J131" s="168"/>
      <c r="K131" s="147"/>
      <c r="L131" s="148"/>
      <c r="M131" s="147"/>
      <c r="N131" s="147"/>
      <c r="O131" s="147"/>
      <c r="P131" s="147"/>
      <c r="Q131" s="156"/>
      <c r="R131" s="156"/>
      <c r="S131" s="156"/>
    </row>
    <row r="132" spans="2:19" ht="15.75">
      <c r="B132" s="147"/>
      <c r="C132" s="169" t="s">
        <v>403</v>
      </c>
      <c r="D132" s="76"/>
      <c r="E132" s="170" t="s">
        <v>404</v>
      </c>
      <c r="F132" s="166"/>
      <c r="G132" s="166"/>
      <c r="H132" s="166"/>
      <c r="I132" s="38">
        <f>I133+I134+I135</f>
        <v>0</v>
      </c>
      <c r="J132" s="38">
        <f>J133+J134+J135</f>
        <v>4</v>
      </c>
      <c r="K132" s="38">
        <f>K133+K134+K135</f>
        <v>25</v>
      </c>
      <c r="L132" s="186">
        <f>L133+L134+L135</f>
        <v>215</v>
      </c>
      <c r="M132" s="186">
        <f aca="true" t="shared" si="39" ref="M132:R132">M133+M134+M135</f>
        <v>0</v>
      </c>
      <c r="N132" s="186">
        <f t="shared" si="39"/>
        <v>1300</v>
      </c>
      <c r="O132" s="186">
        <f t="shared" si="39"/>
        <v>0</v>
      </c>
      <c r="P132" s="186">
        <f t="shared" si="39"/>
        <v>0</v>
      </c>
      <c r="Q132" s="172">
        <f t="shared" si="39"/>
        <v>25</v>
      </c>
      <c r="R132" s="156">
        <f t="shared" si="39"/>
        <v>1519</v>
      </c>
      <c r="S132" s="156">
        <f aca="true" t="shared" si="40" ref="S132:S176">Q132+R132</f>
        <v>1544</v>
      </c>
    </row>
    <row r="133" spans="2:19" ht="47.25">
      <c r="B133" s="147"/>
      <c r="C133" s="76" t="s">
        <v>405</v>
      </c>
      <c r="D133" s="76" t="s">
        <v>406</v>
      </c>
      <c r="E133" s="77" t="s">
        <v>407</v>
      </c>
      <c r="F133" s="166"/>
      <c r="G133" s="166"/>
      <c r="H133" s="166"/>
      <c r="I133" s="167"/>
      <c r="J133" s="168"/>
      <c r="K133" s="38"/>
      <c r="L133" s="186">
        <v>45</v>
      </c>
      <c r="M133" s="147"/>
      <c r="N133" s="147"/>
      <c r="O133" s="147"/>
      <c r="P133" s="147"/>
      <c r="Q133" s="156">
        <f aca="true" t="shared" si="41" ref="Q133:R135">I133+K133+M133+O133</f>
        <v>0</v>
      </c>
      <c r="R133" s="156">
        <f t="shared" si="41"/>
        <v>45</v>
      </c>
      <c r="S133" s="156">
        <f t="shared" si="40"/>
        <v>45</v>
      </c>
    </row>
    <row r="134" spans="2:19" ht="15.75">
      <c r="B134" s="147"/>
      <c r="C134" s="76" t="s">
        <v>153</v>
      </c>
      <c r="D134" s="76" t="s">
        <v>183</v>
      </c>
      <c r="E134" s="174" t="s">
        <v>154</v>
      </c>
      <c r="F134" s="166"/>
      <c r="G134" s="166"/>
      <c r="H134" s="166"/>
      <c r="I134" s="167">
        <v>0</v>
      </c>
      <c r="J134" s="168">
        <f>4</f>
        <v>4</v>
      </c>
      <c r="K134" s="38"/>
      <c r="L134" s="186">
        <v>170</v>
      </c>
      <c r="M134" s="147"/>
      <c r="N134" s="147">
        <v>1300</v>
      </c>
      <c r="O134" s="147"/>
      <c r="P134" s="147"/>
      <c r="Q134" s="156">
        <f t="shared" si="41"/>
        <v>0</v>
      </c>
      <c r="R134" s="156">
        <f t="shared" si="41"/>
        <v>1474</v>
      </c>
      <c r="S134" s="156">
        <f t="shared" si="40"/>
        <v>1474</v>
      </c>
    </row>
    <row r="135" spans="2:19" ht="47.25">
      <c r="B135" s="147"/>
      <c r="C135" s="76" t="s">
        <v>412</v>
      </c>
      <c r="D135" s="76" t="s">
        <v>410</v>
      </c>
      <c r="E135" s="96" t="s">
        <v>413</v>
      </c>
      <c r="F135" s="166"/>
      <c r="G135" s="166"/>
      <c r="H135" s="166"/>
      <c r="I135" s="167"/>
      <c r="J135" s="168"/>
      <c r="K135" s="38">
        <v>25</v>
      </c>
      <c r="L135" s="186"/>
      <c r="M135" s="147"/>
      <c r="N135" s="147"/>
      <c r="O135" s="147"/>
      <c r="P135" s="147"/>
      <c r="Q135" s="156">
        <f t="shared" si="41"/>
        <v>25</v>
      </c>
      <c r="R135" s="156">
        <f t="shared" si="41"/>
        <v>0</v>
      </c>
      <c r="S135" s="156">
        <f t="shared" si="40"/>
        <v>25</v>
      </c>
    </row>
    <row r="136" spans="2:19" ht="15.75">
      <c r="B136" s="147"/>
      <c r="C136" s="169" t="s">
        <v>427</v>
      </c>
      <c r="D136" s="169"/>
      <c r="E136" s="170" t="s">
        <v>428</v>
      </c>
      <c r="F136" s="143"/>
      <c r="G136" s="143"/>
      <c r="H136" s="143"/>
      <c r="I136" s="167">
        <f>I139+I140+I141+I148</f>
        <v>304</v>
      </c>
      <c r="J136" s="167">
        <f aca="true" t="shared" si="42" ref="J136:R136">J139+J140+J141+J148</f>
        <v>61</v>
      </c>
      <c r="K136" s="167">
        <f t="shared" si="42"/>
        <v>0</v>
      </c>
      <c r="L136" s="167">
        <f t="shared" si="42"/>
        <v>219</v>
      </c>
      <c r="M136" s="167">
        <f t="shared" si="42"/>
        <v>0</v>
      </c>
      <c r="N136" s="167">
        <f t="shared" si="42"/>
        <v>0</v>
      </c>
      <c r="O136" s="167">
        <f t="shared" si="42"/>
        <v>94.95</v>
      </c>
      <c r="P136" s="167">
        <f t="shared" si="42"/>
        <v>-20</v>
      </c>
      <c r="Q136" s="156">
        <f t="shared" si="42"/>
        <v>398.95</v>
      </c>
      <c r="R136" s="156">
        <f t="shared" si="42"/>
        <v>260</v>
      </c>
      <c r="S136" s="156">
        <f t="shared" si="40"/>
        <v>658.95</v>
      </c>
    </row>
    <row r="137" spans="2:19" ht="15.75" hidden="1">
      <c r="B137" s="147"/>
      <c r="C137" s="76"/>
      <c r="D137" s="76"/>
      <c r="E137" s="143"/>
      <c r="F137" s="143"/>
      <c r="G137" s="143"/>
      <c r="H137" s="143"/>
      <c r="I137" s="167"/>
      <c r="J137" s="168"/>
      <c r="K137" s="38"/>
      <c r="L137" s="186"/>
      <c r="M137" s="147"/>
      <c r="N137" s="147"/>
      <c r="O137" s="147"/>
      <c r="P137" s="147"/>
      <c r="Q137" s="156"/>
      <c r="R137" s="156"/>
      <c r="S137" s="156">
        <f t="shared" si="40"/>
        <v>0</v>
      </c>
    </row>
    <row r="138" spans="2:19" ht="78.75" hidden="1">
      <c r="B138" s="147"/>
      <c r="C138" s="76" t="s">
        <v>184</v>
      </c>
      <c r="D138" s="76"/>
      <c r="E138" s="143" t="s">
        <v>185</v>
      </c>
      <c r="F138" s="143"/>
      <c r="G138" s="143"/>
      <c r="H138" s="143"/>
      <c r="I138" s="167"/>
      <c r="J138" s="168"/>
      <c r="K138" s="38"/>
      <c r="L138" s="186"/>
      <c r="M138" s="147"/>
      <c r="N138" s="147"/>
      <c r="O138" s="147"/>
      <c r="P138" s="147"/>
      <c r="Q138" s="156"/>
      <c r="R138" s="156"/>
      <c r="S138" s="156">
        <f t="shared" si="40"/>
        <v>0</v>
      </c>
    </row>
    <row r="139" spans="2:19" ht="15.75">
      <c r="B139" s="147"/>
      <c r="C139" s="76" t="s">
        <v>429</v>
      </c>
      <c r="D139" s="76" t="s">
        <v>430</v>
      </c>
      <c r="E139" s="77" t="s">
        <v>431</v>
      </c>
      <c r="F139" s="143"/>
      <c r="G139" s="143"/>
      <c r="H139" s="143"/>
      <c r="I139" s="167"/>
      <c r="J139" s="168"/>
      <c r="K139" s="38"/>
      <c r="L139" s="186">
        <v>219</v>
      </c>
      <c r="M139" s="147"/>
      <c r="N139" s="147"/>
      <c r="O139" s="147"/>
      <c r="P139" s="147"/>
      <c r="Q139" s="156">
        <f aca="true" t="shared" si="43" ref="Q139:R148">I139+K139+M139+O139</f>
        <v>0</v>
      </c>
      <c r="R139" s="156">
        <f t="shared" si="43"/>
        <v>219</v>
      </c>
      <c r="S139" s="156">
        <f t="shared" si="40"/>
        <v>219</v>
      </c>
    </row>
    <row r="140" spans="2:19" ht="63">
      <c r="B140" s="147"/>
      <c r="C140" s="76" t="s">
        <v>186</v>
      </c>
      <c r="D140" s="76" t="s">
        <v>183</v>
      </c>
      <c r="E140" s="202" t="s">
        <v>187</v>
      </c>
      <c r="F140" s="143"/>
      <c r="G140" s="143"/>
      <c r="H140" s="143"/>
      <c r="I140" s="167">
        <v>0</v>
      </c>
      <c r="J140" s="168">
        <f>11</f>
        <v>11</v>
      </c>
      <c r="K140" s="38"/>
      <c r="L140" s="186"/>
      <c r="M140" s="147"/>
      <c r="N140" s="147"/>
      <c r="O140" s="175"/>
      <c r="P140" s="147"/>
      <c r="Q140" s="156">
        <f t="shared" si="43"/>
        <v>0</v>
      </c>
      <c r="R140" s="156">
        <f t="shared" si="43"/>
        <v>11</v>
      </c>
      <c r="S140" s="156">
        <f t="shared" si="40"/>
        <v>11</v>
      </c>
    </row>
    <row r="141" spans="2:19" ht="15.75">
      <c r="B141" s="147"/>
      <c r="C141" s="76" t="s">
        <v>188</v>
      </c>
      <c r="D141" s="76" t="s">
        <v>189</v>
      </c>
      <c r="E141" s="174" t="s">
        <v>190</v>
      </c>
      <c r="F141" s="143"/>
      <c r="G141" s="143"/>
      <c r="H141" s="143"/>
      <c r="I141" s="167">
        <v>40</v>
      </c>
      <c r="J141" s="168">
        <v>0</v>
      </c>
      <c r="K141" s="38"/>
      <c r="L141" s="186"/>
      <c r="M141" s="147"/>
      <c r="N141" s="147"/>
      <c r="O141" s="175">
        <v>40</v>
      </c>
      <c r="P141" s="147"/>
      <c r="Q141" s="156">
        <f t="shared" si="43"/>
        <v>80</v>
      </c>
      <c r="R141" s="156">
        <f t="shared" si="43"/>
        <v>0</v>
      </c>
      <c r="S141" s="156">
        <f t="shared" si="40"/>
        <v>80</v>
      </c>
    </row>
    <row r="142" spans="2:19" ht="31.5" hidden="1">
      <c r="B142" s="147"/>
      <c r="C142" s="76" t="s">
        <v>159</v>
      </c>
      <c r="D142" s="76"/>
      <c r="E142" s="174" t="s">
        <v>191</v>
      </c>
      <c r="F142" s="143"/>
      <c r="G142" s="143"/>
      <c r="H142" s="143"/>
      <c r="I142" s="167"/>
      <c r="J142" s="168"/>
      <c r="K142" s="38"/>
      <c r="L142" s="186"/>
      <c r="M142" s="147"/>
      <c r="N142" s="147"/>
      <c r="O142" s="175"/>
      <c r="P142" s="147"/>
      <c r="Q142" s="156">
        <f t="shared" si="43"/>
        <v>0</v>
      </c>
      <c r="R142" s="156">
        <f t="shared" si="43"/>
        <v>0</v>
      </c>
      <c r="S142" s="156">
        <f t="shared" si="40"/>
        <v>0</v>
      </c>
    </row>
    <row r="143" spans="2:19" ht="63" hidden="1">
      <c r="B143" s="147"/>
      <c r="C143" s="76" t="s">
        <v>165</v>
      </c>
      <c r="D143" s="76"/>
      <c r="E143" s="174" t="s">
        <v>192</v>
      </c>
      <c r="F143" s="143"/>
      <c r="G143" s="143"/>
      <c r="H143" s="143"/>
      <c r="I143" s="167"/>
      <c r="J143" s="168"/>
      <c r="K143" s="38"/>
      <c r="L143" s="186"/>
      <c r="M143" s="147"/>
      <c r="N143" s="147"/>
      <c r="O143" s="175"/>
      <c r="P143" s="147"/>
      <c r="Q143" s="156">
        <f t="shared" si="43"/>
        <v>0</v>
      </c>
      <c r="R143" s="156">
        <f t="shared" si="43"/>
        <v>0</v>
      </c>
      <c r="S143" s="156">
        <f t="shared" si="40"/>
        <v>0</v>
      </c>
    </row>
    <row r="144" spans="2:19" ht="47.25" hidden="1">
      <c r="B144" s="147"/>
      <c r="C144" s="76" t="s">
        <v>167</v>
      </c>
      <c r="D144" s="76"/>
      <c r="E144" s="174" t="s">
        <v>193</v>
      </c>
      <c r="F144" s="143"/>
      <c r="G144" s="143"/>
      <c r="H144" s="143"/>
      <c r="I144" s="167"/>
      <c r="J144" s="168"/>
      <c r="K144" s="38"/>
      <c r="L144" s="186"/>
      <c r="M144" s="147"/>
      <c r="N144" s="147"/>
      <c r="O144" s="175"/>
      <c r="P144" s="147"/>
      <c r="Q144" s="156">
        <f t="shared" si="43"/>
        <v>0</v>
      </c>
      <c r="R144" s="156">
        <f t="shared" si="43"/>
        <v>0</v>
      </c>
      <c r="S144" s="156">
        <f t="shared" si="40"/>
        <v>0</v>
      </c>
    </row>
    <row r="145" spans="2:19" ht="47.25" hidden="1">
      <c r="B145" s="147"/>
      <c r="C145" s="76" t="s">
        <v>169</v>
      </c>
      <c r="D145" s="76"/>
      <c r="E145" s="174" t="s">
        <v>170</v>
      </c>
      <c r="F145" s="143"/>
      <c r="G145" s="143"/>
      <c r="H145" s="143"/>
      <c r="I145" s="167"/>
      <c r="J145" s="168"/>
      <c r="K145" s="38"/>
      <c r="L145" s="186"/>
      <c r="M145" s="147"/>
      <c r="N145" s="147"/>
      <c r="O145" s="175"/>
      <c r="P145" s="147"/>
      <c r="Q145" s="156">
        <f t="shared" si="43"/>
        <v>0</v>
      </c>
      <c r="R145" s="156">
        <f t="shared" si="43"/>
        <v>0</v>
      </c>
      <c r="S145" s="156">
        <f t="shared" si="40"/>
        <v>0</v>
      </c>
    </row>
    <row r="146" spans="2:19" ht="31.5" hidden="1">
      <c r="B146" s="147"/>
      <c r="C146" s="76" t="s">
        <v>194</v>
      </c>
      <c r="D146" s="76"/>
      <c r="E146" s="174" t="s">
        <v>195</v>
      </c>
      <c r="F146" s="143"/>
      <c r="G146" s="143"/>
      <c r="H146" s="143"/>
      <c r="I146" s="167"/>
      <c r="J146" s="168"/>
      <c r="K146" s="38"/>
      <c r="L146" s="186"/>
      <c r="M146" s="147"/>
      <c r="N146" s="147"/>
      <c r="O146" s="175"/>
      <c r="P146" s="147"/>
      <c r="Q146" s="156">
        <f t="shared" si="43"/>
        <v>0</v>
      </c>
      <c r="R146" s="156">
        <f t="shared" si="43"/>
        <v>0</v>
      </c>
      <c r="S146" s="156">
        <f t="shared" si="40"/>
        <v>0</v>
      </c>
    </row>
    <row r="147" spans="2:19" ht="15.75" hidden="1">
      <c r="B147" s="147"/>
      <c r="C147" s="76"/>
      <c r="D147" s="76"/>
      <c r="E147" s="174"/>
      <c r="F147" s="143"/>
      <c r="G147" s="143"/>
      <c r="H147" s="143"/>
      <c r="I147" s="167"/>
      <c r="J147" s="168"/>
      <c r="K147" s="38"/>
      <c r="L147" s="186"/>
      <c r="M147" s="147"/>
      <c r="N147" s="147"/>
      <c r="O147" s="175"/>
      <c r="P147" s="147"/>
      <c r="Q147" s="156">
        <f t="shared" si="43"/>
        <v>0</v>
      </c>
      <c r="R147" s="156">
        <f t="shared" si="43"/>
        <v>0</v>
      </c>
      <c r="S147" s="156">
        <f t="shared" si="40"/>
        <v>0</v>
      </c>
    </row>
    <row r="148" spans="2:19" ht="31.5">
      <c r="B148" s="147"/>
      <c r="C148" s="76" t="s">
        <v>180</v>
      </c>
      <c r="D148" s="76" t="s">
        <v>181</v>
      </c>
      <c r="E148" s="174" t="s">
        <v>196</v>
      </c>
      <c r="F148" s="143"/>
      <c r="G148" s="143"/>
      <c r="H148" s="143"/>
      <c r="I148" s="167">
        <f>250+4+10</f>
        <v>264</v>
      </c>
      <c r="J148" s="168">
        <f>50</f>
        <v>50</v>
      </c>
      <c r="K148" s="38"/>
      <c r="L148" s="186"/>
      <c r="M148" s="147"/>
      <c r="N148" s="147"/>
      <c r="O148" s="175">
        <v>54.95</v>
      </c>
      <c r="P148" s="175">
        <v>-20</v>
      </c>
      <c r="Q148" s="156">
        <f t="shared" si="43"/>
        <v>318.95</v>
      </c>
      <c r="R148" s="156">
        <f t="shared" si="43"/>
        <v>30</v>
      </c>
      <c r="S148" s="156">
        <f t="shared" si="40"/>
        <v>348.95</v>
      </c>
    </row>
    <row r="149" spans="2:19" ht="15.75" hidden="1">
      <c r="B149" s="147"/>
      <c r="C149" s="76"/>
      <c r="D149" s="76"/>
      <c r="E149" s="143"/>
      <c r="F149" s="143"/>
      <c r="G149" s="143"/>
      <c r="H149" s="143"/>
      <c r="I149" s="167"/>
      <c r="J149" s="168"/>
      <c r="K149" s="38"/>
      <c r="L149" s="186"/>
      <c r="M149" s="147"/>
      <c r="N149" s="147"/>
      <c r="O149" s="147"/>
      <c r="P149" s="147"/>
      <c r="Q149" s="156"/>
      <c r="R149" s="156"/>
      <c r="S149" s="156">
        <f t="shared" si="40"/>
        <v>0</v>
      </c>
    </row>
    <row r="150" spans="2:19" ht="47.25" hidden="1">
      <c r="B150" s="147"/>
      <c r="C150" s="76" t="s">
        <v>194</v>
      </c>
      <c r="D150" s="76"/>
      <c r="E150" s="143" t="s">
        <v>197</v>
      </c>
      <c r="F150" s="143"/>
      <c r="G150" s="143"/>
      <c r="H150" s="143"/>
      <c r="I150" s="167"/>
      <c r="J150" s="168"/>
      <c r="K150" s="38"/>
      <c r="L150" s="186"/>
      <c r="M150" s="147"/>
      <c r="N150" s="147"/>
      <c r="O150" s="147"/>
      <c r="P150" s="147"/>
      <c r="Q150" s="156"/>
      <c r="R150" s="156"/>
      <c r="S150" s="156">
        <f t="shared" si="40"/>
        <v>0</v>
      </c>
    </row>
    <row r="151" spans="2:19" ht="15.75" hidden="1">
      <c r="B151" s="147"/>
      <c r="C151" s="76"/>
      <c r="D151" s="76"/>
      <c r="E151" s="149"/>
      <c r="F151" s="166"/>
      <c r="G151" s="166"/>
      <c r="H151" s="166"/>
      <c r="I151" s="167"/>
      <c r="J151" s="168"/>
      <c r="K151" s="38"/>
      <c r="L151" s="186"/>
      <c r="M151" s="147"/>
      <c r="N151" s="147"/>
      <c r="O151" s="147"/>
      <c r="P151" s="147"/>
      <c r="Q151" s="156"/>
      <c r="R151" s="156"/>
      <c r="S151" s="156">
        <f t="shared" si="40"/>
        <v>0</v>
      </c>
    </row>
    <row r="152" spans="2:19" ht="15.75" hidden="1">
      <c r="B152" s="147"/>
      <c r="C152" s="76"/>
      <c r="D152" s="76"/>
      <c r="E152" s="143"/>
      <c r="F152" s="166"/>
      <c r="G152" s="166"/>
      <c r="H152" s="166"/>
      <c r="I152" s="167"/>
      <c r="J152" s="168"/>
      <c r="K152" s="38"/>
      <c r="L152" s="186"/>
      <c r="M152" s="147"/>
      <c r="N152" s="147"/>
      <c r="O152" s="147"/>
      <c r="P152" s="147"/>
      <c r="Q152" s="156"/>
      <c r="R152" s="156"/>
      <c r="S152" s="156">
        <f t="shared" si="40"/>
        <v>0</v>
      </c>
    </row>
    <row r="153" spans="2:19" ht="15.75" hidden="1">
      <c r="B153" s="147"/>
      <c r="C153" s="76"/>
      <c r="D153" s="76"/>
      <c r="E153" s="143"/>
      <c r="F153" s="166"/>
      <c r="G153" s="166"/>
      <c r="H153" s="166"/>
      <c r="I153" s="167"/>
      <c r="J153" s="168"/>
      <c r="K153" s="38"/>
      <c r="L153" s="186"/>
      <c r="M153" s="147"/>
      <c r="N153" s="147"/>
      <c r="O153" s="147"/>
      <c r="P153" s="147"/>
      <c r="Q153" s="156"/>
      <c r="R153" s="156"/>
      <c r="S153" s="156">
        <f t="shared" si="40"/>
        <v>0</v>
      </c>
    </row>
    <row r="154" spans="2:19" ht="15.75" hidden="1">
      <c r="B154" s="147"/>
      <c r="C154" s="76"/>
      <c r="D154" s="76"/>
      <c r="E154" s="143"/>
      <c r="F154" s="166"/>
      <c r="G154" s="166"/>
      <c r="H154" s="166"/>
      <c r="I154" s="167"/>
      <c r="J154" s="168"/>
      <c r="K154" s="38"/>
      <c r="L154" s="186"/>
      <c r="M154" s="147"/>
      <c r="N154" s="147"/>
      <c r="O154" s="147"/>
      <c r="P154" s="147"/>
      <c r="Q154" s="156"/>
      <c r="R154" s="156"/>
      <c r="S154" s="156">
        <f t="shared" si="40"/>
        <v>0</v>
      </c>
    </row>
    <row r="155" spans="2:19" ht="15.75" hidden="1">
      <c r="B155" s="147"/>
      <c r="C155" s="76" t="s">
        <v>403</v>
      </c>
      <c r="D155" s="76"/>
      <c r="E155" s="143" t="s">
        <v>404</v>
      </c>
      <c r="F155" s="166"/>
      <c r="G155" s="166"/>
      <c r="H155" s="166"/>
      <c r="I155" s="167"/>
      <c r="J155" s="168"/>
      <c r="K155" s="38"/>
      <c r="L155" s="186"/>
      <c r="M155" s="147"/>
      <c r="N155" s="147"/>
      <c r="O155" s="147"/>
      <c r="P155" s="147"/>
      <c r="Q155" s="156"/>
      <c r="R155" s="156"/>
      <c r="S155" s="156">
        <f t="shared" si="40"/>
        <v>0</v>
      </c>
    </row>
    <row r="156" spans="2:19" ht="15.75" hidden="1">
      <c r="B156" s="147"/>
      <c r="C156" s="76"/>
      <c r="D156" s="76"/>
      <c r="E156" s="143"/>
      <c r="F156" s="193"/>
      <c r="G156" s="193"/>
      <c r="H156" s="193"/>
      <c r="I156" s="167"/>
      <c r="J156" s="203"/>
      <c r="K156" s="38"/>
      <c r="L156" s="186"/>
      <c r="M156" s="147"/>
      <c r="N156" s="147"/>
      <c r="O156" s="147"/>
      <c r="P156" s="147"/>
      <c r="Q156" s="156"/>
      <c r="R156" s="156"/>
      <c r="S156" s="156">
        <f t="shared" si="40"/>
        <v>0</v>
      </c>
    </row>
    <row r="157" spans="2:19" ht="63" hidden="1">
      <c r="B157" s="147"/>
      <c r="C157" s="76" t="s">
        <v>405</v>
      </c>
      <c r="D157" s="76"/>
      <c r="E157" s="143" t="s">
        <v>198</v>
      </c>
      <c r="F157" s="143"/>
      <c r="G157" s="143"/>
      <c r="H157" s="143"/>
      <c r="I157" s="167"/>
      <c r="J157" s="168"/>
      <c r="K157" s="38"/>
      <c r="L157" s="186"/>
      <c r="M157" s="147"/>
      <c r="N157" s="147"/>
      <c r="O157" s="147"/>
      <c r="P157" s="147"/>
      <c r="Q157" s="156"/>
      <c r="R157" s="156"/>
      <c r="S157" s="156">
        <f t="shared" si="40"/>
        <v>0</v>
      </c>
    </row>
    <row r="158" spans="2:19" ht="15.75" hidden="1">
      <c r="B158" s="147"/>
      <c r="C158" s="76"/>
      <c r="D158" s="76"/>
      <c r="E158" s="143"/>
      <c r="F158" s="143"/>
      <c r="G158" s="143"/>
      <c r="H158" s="143"/>
      <c r="I158" s="167"/>
      <c r="J158" s="168"/>
      <c r="K158" s="38"/>
      <c r="L158" s="186"/>
      <c r="M158" s="147"/>
      <c r="N158" s="147"/>
      <c r="O158" s="147"/>
      <c r="P158" s="147"/>
      <c r="Q158" s="156"/>
      <c r="R158" s="156"/>
      <c r="S158" s="156">
        <f t="shared" si="40"/>
        <v>0</v>
      </c>
    </row>
    <row r="159" spans="2:19" ht="15.75" hidden="1">
      <c r="B159" s="147"/>
      <c r="C159" s="76"/>
      <c r="D159" s="76"/>
      <c r="E159" s="143"/>
      <c r="F159" s="166"/>
      <c r="G159" s="166"/>
      <c r="H159" s="166"/>
      <c r="I159" s="167"/>
      <c r="J159" s="168"/>
      <c r="K159" s="38"/>
      <c r="L159" s="186"/>
      <c r="M159" s="147"/>
      <c r="N159" s="147"/>
      <c r="O159" s="147"/>
      <c r="P159" s="147"/>
      <c r="Q159" s="156"/>
      <c r="R159" s="156"/>
      <c r="S159" s="156">
        <f t="shared" si="40"/>
        <v>0</v>
      </c>
    </row>
    <row r="160" spans="2:19" ht="15.75" hidden="1">
      <c r="B160" s="147"/>
      <c r="C160" s="76"/>
      <c r="D160" s="76"/>
      <c r="E160" s="143"/>
      <c r="F160" s="166"/>
      <c r="G160" s="166"/>
      <c r="H160" s="166"/>
      <c r="I160" s="167"/>
      <c r="J160" s="168"/>
      <c r="K160" s="38"/>
      <c r="L160" s="186"/>
      <c r="M160" s="147"/>
      <c r="N160" s="147"/>
      <c r="O160" s="147"/>
      <c r="P160" s="147"/>
      <c r="Q160" s="156"/>
      <c r="R160" s="156"/>
      <c r="S160" s="156">
        <f t="shared" si="40"/>
        <v>0</v>
      </c>
    </row>
    <row r="161" spans="2:19" ht="15.75" hidden="1">
      <c r="B161" s="147"/>
      <c r="C161" s="76"/>
      <c r="D161" s="76"/>
      <c r="E161" s="143"/>
      <c r="F161" s="166"/>
      <c r="G161" s="166"/>
      <c r="H161" s="166"/>
      <c r="I161" s="167"/>
      <c r="J161" s="168"/>
      <c r="K161" s="38"/>
      <c r="L161" s="186"/>
      <c r="M161" s="147"/>
      <c r="N161" s="147"/>
      <c r="O161" s="147"/>
      <c r="P161" s="147"/>
      <c r="Q161" s="156"/>
      <c r="R161" s="156"/>
      <c r="S161" s="156">
        <f t="shared" si="40"/>
        <v>0</v>
      </c>
    </row>
    <row r="162" spans="2:19" ht="15.75" hidden="1">
      <c r="B162" s="147"/>
      <c r="C162" s="76"/>
      <c r="D162" s="76"/>
      <c r="E162" s="143"/>
      <c r="F162" s="166"/>
      <c r="G162" s="166"/>
      <c r="H162" s="166"/>
      <c r="I162" s="167"/>
      <c r="J162" s="168"/>
      <c r="K162" s="38"/>
      <c r="L162" s="186"/>
      <c r="M162" s="147"/>
      <c r="N162" s="147"/>
      <c r="O162" s="147"/>
      <c r="P162" s="147"/>
      <c r="Q162" s="156"/>
      <c r="R162" s="156"/>
      <c r="S162" s="156">
        <f t="shared" si="40"/>
        <v>0</v>
      </c>
    </row>
    <row r="163" spans="2:19" ht="47.25" hidden="1">
      <c r="B163" s="147"/>
      <c r="C163" s="76" t="s">
        <v>169</v>
      </c>
      <c r="D163" s="76"/>
      <c r="E163" s="143" t="s">
        <v>170</v>
      </c>
      <c r="F163" s="166"/>
      <c r="G163" s="166"/>
      <c r="H163" s="166"/>
      <c r="I163" s="167"/>
      <c r="J163" s="168"/>
      <c r="K163" s="38"/>
      <c r="L163" s="186"/>
      <c r="M163" s="147"/>
      <c r="N163" s="147"/>
      <c r="O163" s="147"/>
      <c r="P163" s="147"/>
      <c r="Q163" s="156"/>
      <c r="R163" s="156"/>
      <c r="S163" s="156">
        <f t="shared" si="40"/>
        <v>0</v>
      </c>
    </row>
    <row r="164" spans="2:19" ht="15.75" hidden="1">
      <c r="B164" s="147"/>
      <c r="C164" s="76"/>
      <c r="D164" s="76"/>
      <c r="E164" s="143"/>
      <c r="F164" s="166"/>
      <c r="G164" s="166"/>
      <c r="H164" s="166"/>
      <c r="I164" s="167"/>
      <c r="J164" s="168"/>
      <c r="K164" s="38"/>
      <c r="L164" s="186"/>
      <c r="M164" s="147"/>
      <c r="N164" s="147"/>
      <c r="O164" s="147"/>
      <c r="P164" s="147"/>
      <c r="Q164" s="156"/>
      <c r="R164" s="156"/>
      <c r="S164" s="156">
        <f t="shared" si="40"/>
        <v>0</v>
      </c>
    </row>
    <row r="165" spans="2:19" ht="15.75" hidden="1">
      <c r="B165" s="147"/>
      <c r="C165" s="76"/>
      <c r="D165" s="76"/>
      <c r="E165" s="143"/>
      <c r="F165" s="166"/>
      <c r="G165" s="166"/>
      <c r="H165" s="166"/>
      <c r="I165" s="167"/>
      <c r="J165" s="168"/>
      <c r="K165" s="38"/>
      <c r="L165" s="186"/>
      <c r="M165" s="147"/>
      <c r="N165" s="147"/>
      <c r="O165" s="147"/>
      <c r="P165" s="147"/>
      <c r="Q165" s="156"/>
      <c r="R165" s="156"/>
      <c r="S165" s="156">
        <f t="shared" si="40"/>
        <v>0</v>
      </c>
    </row>
    <row r="166" spans="2:19" ht="15.75" hidden="1">
      <c r="B166" s="147"/>
      <c r="C166" s="76"/>
      <c r="D166" s="76"/>
      <c r="E166" s="143"/>
      <c r="F166" s="166"/>
      <c r="G166" s="166"/>
      <c r="H166" s="166"/>
      <c r="I166" s="167"/>
      <c r="J166" s="168"/>
      <c r="K166" s="38"/>
      <c r="L166" s="186"/>
      <c r="M166" s="147"/>
      <c r="N166" s="147"/>
      <c r="O166" s="147"/>
      <c r="P166" s="147"/>
      <c r="Q166" s="156"/>
      <c r="R166" s="156"/>
      <c r="S166" s="156">
        <f t="shared" si="40"/>
        <v>0</v>
      </c>
    </row>
    <row r="167" spans="2:19" ht="15.75" hidden="1">
      <c r="B167" s="147"/>
      <c r="C167" s="76"/>
      <c r="D167" s="76"/>
      <c r="E167" s="143"/>
      <c r="F167" s="166"/>
      <c r="G167" s="166"/>
      <c r="H167" s="166"/>
      <c r="I167" s="167"/>
      <c r="J167" s="168"/>
      <c r="K167" s="38"/>
      <c r="L167" s="186"/>
      <c r="M167" s="147"/>
      <c r="N167" s="147"/>
      <c r="O167" s="147"/>
      <c r="P167" s="147"/>
      <c r="Q167" s="156"/>
      <c r="R167" s="156"/>
      <c r="S167" s="156">
        <f t="shared" si="40"/>
        <v>0</v>
      </c>
    </row>
    <row r="168" spans="2:19" ht="15.75" hidden="1">
      <c r="B168" s="147"/>
      <c r="C168" s="76" t="s">
        <v>403</v>
      </c>
      <c r="D168" s="76"/>
      <c r="E168" s="149" t="s">
        <v>404</v>
      </c>
      <c r="F168" s="166"/>
      <c r="G168" s="166"/>
      <c r="H168" s="166"/>
      <c r="I168" s="167"/>
      <c r="J168" s="168"/>
      <c r="K168" s="38"/>
      <c r="L168" s="186"/>
      <c r="M168" s="147"/>
      <c r="N168" s="147"/>
      <c r="O168" s="147"/>
      <c r="P168" s="147"/>
      <c r="Q168" s="156"/>
      <c r="R168" s="156"/>
      <c r="S168" s="156">
        <f t="shared" si="40"/>
        <v>0</v>
      </c>
    </row>
    <row r="169" spans="2:19" ht="31.5" hidden="1">
      <c r="B169" s="147"/>
      <c r="C169" s="76" t="s">
        <v>405</v>
      </c>
      <c r="D169" s="76"/>
      <c r="E169" s="143" t="s">
        <v>136</v>
      </c>
      <c r="F169" s="166"/>
      <c r="G169" s="166"/>
      <c r="H169" s="166"/>
      <c r="I169" s="167"/>
      <c r="J169" s="168"/>
      <c r="K169" s="38"/>
      <c r="L169" s="186"/>
      <c r="M169" s="147"/>
      <c r="N169" s="147"/>
      <c r="O169" s="147"/>
      <c r="P169" s="147"/>
      <c r="Q169" s="156"/>
      <c r="R169" s="156"/>
      <c r="S169" s="156">
        <f t="shared" si="40"/>
        <v>0</v>
      </c>
    </row>
    <row r="170" spans="2:19" ht="15.75" hidden="1">
      <c r="B170" s="147"/>
      <c r="C170" s="169" t="s">
        <v>140</v>
      </c>
      <c r="D170" s="169"/>
      <c r="E170" s="149" t="s">
        <v>402</v>
      </c>
      <c r="F170" s="166"/>
      <c r="G170" s="166"/>
      <c r="H170" s="166"/>
      <c r="I170" s="167"/>
      <c r="J170" s="189"/>
      <c r="K170" s="38"/>
      <c r="L170" s="186"/>
      <c r="M170" s="147"/>
      <c r="N170" s="147"/>
      <c r="O170" s="147"/>
      <c r="P170" s="147"/>
      <c r="Q170" s="156"/>
      <c r="R170" s="156"/>
      <c r="S170" s="156">
        <f t="shared" si="40"/>
        <v>0</v>
      </c>
    </row>
    <row r="171" spans="2:19" ht="15.75" hidden="1">
      <c r="B171" s="147"/>
      <c r="C171" s="76" t="s">
        <v>144</v>
      </c>
      <c r="D171" s="76"/>
      <c r="E171" s="143" t="s">
        <v>397</v>
      </c>
      <c r="F171" s="143"/>
      <c r="G171" s="143"/>
      <c r="H171" s="143"/>
      <c r="I171" s="167"/>
      <c r="J171" s="189"/>
      <c r="K171" s="38"/>
      <c r="L171" s="186"/>
      <c r="M171" s="147"/>
      <c r="N171" s="147"/>
      <c r="O171" s="147"/>
      <c r="P171" s="147"/>
      <c r="Q171" s="156"/>
      <c r="R171" s="156"/>
      <c r="S171" s="156">
        <f t="shared" si="40"/>
        <v>0</v>
      </c>
    </row>
    <row r="172" spans="2:19" ht="31.5" hidden="1">
      <c r="B172" s="147"/>
      <c r="C172" s="76"/>
      <c r="D172" s="76"/>
      <c r="E172" s="149" t="s">
        <v>139</v>
      </c>
      <c r="F172" s="143"/>
      <c r="G172" s="143"/>
      <c r="H172" s="143"/>
      <c r="I172" s="167"/>
      <c r="J172" s="168"/>
      <c r="K172" s="38"/>
      <c r="L172" s="186"/>
      <c r="M172" s="147"/>
      <c r="N172" s="147"/>
      <c r="O172" s="147"/>
      <c r="P172" s="147"/>
      <c r="Q172" s="156"/>
      <c r="R172" s="156"/>
      <c r="S172" s="156">
        <f t="shared" si="40"/>
        <v>0</v>
      </c>
    </row>
    <row r="173" spans="2:19" ht="15.75" hidden="1">
      <c r="B173" s="147"/>
      <c r="C173" s="76"/>
      <c r="D173" s="76"/>
      <c r="E173" s="174"/>
      <c r="F173" s="76"/>
      <c r="G173" s="76"/>
      <c r="H173" s="76"/>
      <c r="I173" s="167"/>
      <c r="J173" s="168"/>
      <c r="K173" s="38"/>
      <c r="L173" s="186"/>
      <c r="M173" s="147"/>
      <c r="N173" s="147"/>
      <c r="O173" s="147"/>
      <c r="P173" s="147"/>
      <c r="Q173" s="156"/>
      <c r="R173" s="156"/>
      <c r="S173" s="156">
        <f t="shared" si="40"/>
        <v>0</v>
      </c>
    </row>
    <row r="174" spans="2:19" ht="15.75">
      <c r="B174" s="147"/>
      <c r="C174" s="169" t="s">
        <v>140</v>
      </c>
      <c r="D174" s="76"/>
      <c r="E174" s="204" t="s">
        <v>402</v>
      </c>
      <c r="F174" s="166"/>
      <c r="G174" s="166"/>
      <c r="H174" s="166"/>
      <c r="I174" s="167">
        <f>I175+I176+I178</f>
        <v>6530.2</v>
      </c>
      <c r="J174" s="167">
        <f aca="true" t="shared" si="44" ref="J174:R174">J175+J176+J178</f>
        <v>0</v>
      </c>
      <c r="K174" s="167">
        <f t="shared" si="44"/>
        <v>240</v>
      </c>
      <c r="L174" s="167">
        <f t="shared" si="44"/>
        <v>0</v>
      </c>
      <c r="M174" s="167">
        <f t="shared" si="44"/>
        <v>20</v>
      </c>
      <c r="N174" s="167">
        <f t="shared" si="44"/>
        <v>1058</v>
      </c>
      <c r="O174" s="167">
        <f t="shared" si="44"/>
        <v>143</v>
      </c>
      <c r="P174" s="167">
        <f t="shared" si="44"/>
        <v>83.625</v>
      </c>
      <c r="Q174" s="156">
        <f t="shared" si="44"/>
        <v>6953.2</v>
      </c>
      <c r="R174" s="156">
        <f t="shared" si="44"/>
        <v>1178.725</v>
      </c>
      <c r="S174" s="156">
        <f t="shared" si="40"/>
        <v>8131.924999999999</v>
      </c>
    </row>
    <row r="175" spans="2:19" ht="15.75">
      <c r="B175" s="147"/>
      <c r="C175" s="76" t="s">
        <v>199</v>
      </c>
      <c r="D175" s="76" t="s">
        <v>399</v>
      </c>
      <c r="E175" s="174" t="s">
        <v>92</v>
      </c>
      <c r="F175" s="143"/>
      <c r="G175" s="143"/>
      <c r="H175" s="143"/>
      <c r="I175" s="167">
        <f>150+40+152</f>
        <v>342</v>
      </c>
      <c r="J175" s="168">
        <v>0</v>
      </c>
      <c r="K175" s="175">
        <v>240</v>
      </c>
      <c r="L175" s="148"/>
      <c r="M175" s="147"/>
      <c r="N175" s="147"/>
      <c r="O175" s="147">
        <v>143</v>
      </c>
      <c r="P175" s="147"/>
      <c r="Q175" s="156">
        <f>(I175+K175+M175+O175)+20</f>
        <v>745</v>
      </c>
      <c r="R175" s="156">
        <f aca="true" t="shared" si="45" ref="Q175:R178">J175+L175+N175+P175</f>
        <v>0</v>
      </c>
      <c r="S175" s="156">
        <f t="shared" si="40"/>
        <v>745</v>
      </c>
    </row>
    <row r="176" spans="2:19" ht="15.75">
      <c r="B176" s="147"/>
      <c r="C176" s="76" t="s">
        <v>144</v>
      </c>
      <c r="D176" s="76" t="s">
        <v>399</v>
      </c>
      <c r="E176" s="174" t="s">
        <v>397</v>
      </c>
      <c r="F176" s="143"/>
      <c r="G176" s="143"/>
      <c r="H176" s="143"/>
      <c r="I176" s="167">
        <v>6188.2</v>
      </c>
      <c r="J176" s="168">
        <v>0</v>
      </c>
      <c r="K176" s="175"/>
      <c r="L176" s="148"/>
      <c r="M176" s="38">
        <v>20</v>
      </c>
      <c r="N176" s="147">
        <v>838</v>
      </c>
      <c r="O176" s="147"/>
      <c r="P176" s="147">
        <v>83.625</v>
      </c>
      <c r="Q176" s="156">
        <f t="shared" si="45"/>
        <v>6208.2</v>
      </c>
      <c r="R176" s="156">
        <v>958.725</v>
      </c>
      <c r="S176" s="156">
        <f t="shared" si="40"/>
        <v>7166.925</v>
      </c>
    </row>
    <row r="177" spans="2:19" ht="15.75" hidden="1">
      <c r="B177" s="147"/>
      <c r="C177" s="76"/>
      <c r="D177" s="76"/>
      <c r="E177" s="205"/>
      <c r="F177" s="143"/>
      <c r="G177" s="143"/>
      <c r="H177" s="143"/>
      <c r="I177" s="167">
        <v>0</v>
      </c>
      <c r="J177" s="168"/>
      <c r="K177" s="175"/>
      <c r="L177" s="148"/>
      <c r="M177" s="38"/>
      <c r="N177" s="147"/>
      <c r="O177" s="147"/>
      <c r="P177" s="147"/>
      <c r="Q177" s="156">
        <f t="shared" si="45"/>
        <v>0</v>
      </c>
      <c r="R177" s="156">
        <f t="shared" si="45"/>
        <v>0</v>
      </c>
      <c r="S177" s="156"/>
    </row>
    <row r="178" spans="2:19" ht="55.5" customHeight="1">
      <c r="B178" s="147"/>
      <c r="C178" s="143">
        <v>250324</v>
      </c>
      <c r="D178" s="76" t="s">
        <v>399</v>
      </c>
      <c r="E178" s="205" t="s">
        <v>142</v>
      </c>
      <c r="F178" s="143"/>
      <c r="G178" s="143"/>
      <c r="H178" s="143"/>
      <c r="I178" s="167"/>
      <c r="J178" s="168"/>
      <c r="K178" s="175"/>
      <c r="L178" s="148"/>
      <c r="M178" s="38"/>
      <c r="N178" s="147">
        <v>220</v>
      </c>
      <c r="O178" s="147"/>
      <c r="P178" s="147"/>
      <c r="Q178" s="156">
        <f t="shared" si="45"/>
        <v>0</v>
      </c>
      <c r="R178" s="156">
        <f t="shared" si="45"/>
        <v>220</v>
      </c>
      <c r="S178" s="156">
        <f>Q178+R178</f>
        <v>220</v>
      </c>
    </row>
    <row r="179" spans="2:19" ht="15.75">
      <c r="B179" s="147"/>
      <c r="C179" s="456" t="s">
        <v>103</v>
      </c>
      <c r="D179" s="456"/>
      <c r="E179" s="456"/>
      <c r="F179" s="456"/>
      <c r="G179" s="61"/>
      <c r="H179" s="61"/>
      <c r="I179" s="176">
        <f>I132+I136+I174</f>
        <v>6834.2</v>
      </c>
      <c r="J179" s="176">
        <f aca="true" t="shared" si="46" ref="J179:R179">J132+J136+J174</f>
        <v>65</v>
      </c>
      <c r="K179" s="176">
        <f t="shared" si="46"/>
        <v>265</v>
      </c>
      <c r="L179" s="176">
        <f t="shared" si="46"/>
        <v>434</v>
      </c>
      <c r="M179" s="176">
        <f t="shared" si="46"/>
        <v>20</v>
      </c>
      <c r="N179" s="176">
        <f t="shared" si="46"/>
        <v>2358</v>
      </c>
      <c r="O179" s="176">
        <f t="shared" si="46"/>
        <v>237.95</v>
      </c>
      <c r="P179" s="176">
        <f t="shared" si="46"/>
        <v>63.625</v>
      </c>
      <c r="Q179" s="165">
        <f t="shared" si="46"/>
        <v>7377.15</v>
      </c>
      <c r="R179" s="165">
        <f t="shared" si="46"/>
        <v>2957.725</v>
      </c>
      <c r="S179" s="165">
        <f>Q179+R179</f>
        <v>10334.875</v>
      </c>
    </row>
    <row r="180" spans="2:19" ht="47.25">
      <c r="B180" s="147"/>
      <c r="C180" s="76"/>
      <c r="D180" s="76"/>
      <c r="E180" s="206"/>
      <c r="F180" s="76" t="s">
        <v>200</v>
      </c>
      <c r="G180" s="76"/>
      <c r="H180" s="76"/>
      <c r="I180" s="167"/>
      <c r="J180" s="168"/>
      <c r="K180" s="147"/>
      <c r="L180" s="148"/>
      <c r="M180" s="38"/>
      <c r="N180" s="147"/>
      <c r="O180" s="147"/>
      <c r="P180" s="147"/>
      <c r="Q180" s="156"/>
      <c r="R180" s="156"/>
      <c r="S180" s="156"/>
    </row>
    <row r="181" spans="2:19" ht="15.75">
      <c r="B181" s="147"/>
      <c r="C181" s="169" t="s">
        <v>427</v>
      </c>
      <c r="D181" s="76"/>
      <c r="E181" s="170" t="s">
        <v>428</v>
      </c>
      <c r="F181" s="76"/>
      <c r="G181" s="76"/>
      <c r="H181" s="76"/>
      <c r="I181" s="167">
        <f aca="true" t="shared" si="47" ref="I181:R181">I182+I183</f>
        <v>237</v>
      </c>
      <c r="J181" s="167">
        <f t="shared" si="47"/>
        <v>0</v>
      </c>
      <c r="K181" s="167">
        <f t="shared" si="47"/>
        <v>0</v>
      </c>
      <c r="L181" s="171">
        <f t="shared" si="47"/>
        <v>0</v>
      </c>
      <c r="M181" s="171">
        <f t="shared" si="47"/>
        <v>60</v>
      </c>
      <c r="N181" s="171">
        <f t="shared" si="47"/>
        <v>0</v>
      </c>
      <c r="O181" s="171">
        <f t="shared" si="47"/>
        <v>30</v>
      </c>
      <c r="P181" s="171">
        <f t="shared" si="47"/>
        <v>0</v>
      </c>
      <c r="Q181" s="172">
        <f t="shared" si="47"/>
        <v>327</v>
      </c>
      <c r="R181" s="156">
        <f t="shared" si="47"/>
        <v>0</v>
      </c>
      <c r="S181" s="156">
        <f aca="true" t="shared" si="48" ref="S181:S196">Q181+R181</f>
        <v>327</v>
      </c>
    </row>
    <row r="182" spans="2:19" ht="47.25">
      <c r="B182" s="147"/>
      <c r="C182" s="76" t="s">
        <v>201</v>
      </c>
      <c r="D182" s="76" t="s">
        <v>202</v>
      </c>
      <c r="E182" s="77" t="s">
        <v>203</v>
      </c>
      <c r="F182" s="76"/>
      <c r="G182" s="76"/>
      <c r="H182" s="76"/>
      <c r="I182" s="167">
        <v>30</v>
      </c>
      <c r="J182" s="168">
        <v>0</v>
      </c>
      <c r="K182" s="147"/>
      <c r="L182" s="148"/>
      <c r="M182" s="38">
        <v>60</v>
      </c>
      <c r="N182" s="147"/>
      <c r="O182" s="38">
        <v>30</v>
      </c>
      <c r="P182" s="147"/>
      <c r="Q182" s="156">
        <f>I182+K182+M182+O182</f>
        <v>120</v>
      </c>
      <c r="R182" s="156">
        <f>J182+L182+N182+P182</f>
        <v>0</v>
      </c>
      <c r="S182" s="156">
        <f t="shared" si="48"/>
        <v>120</v>
      </c>
    </row>
    <row r="183" spans="2:19" ht="15.75">
      <c r="B183" s="147"/>
      <c r="C183" s="76" t="s">
        <v>204</v>
      </c>
      <c r="D183" s="76" t="s">
        <v>202</v>
      </c>
      <c r="E183" s="77" t="s">
        <v>205</v>
      </c>
      <c r="F183" s="76"/>
      <c r="G183" s="76"/>
      <c r="H183" s="76"/>
      <c r="I183" s="167">
        <v>207</v>
      </c>
      <c r="J183" s="168">
        <v>0</v>
      </c>
      <c r="K183" s="147"/>
      <c r="L183" s="148"/>
      <c r="M183" s="38"/>
      <c r="N183" s="147"/>
      <c r="O183" s="147"/>
      <c r="P183" s="147"/>
      <c r="Q183" s="156">
        <f>I183+K183+M183+O183</f>
        <v>207</v>
      </c>
      <c r="R183" s="156">
        <f>J183+L183+N183+P183</f>
        <v>0</v>
      </c>
      <c r="S183" s="156">
        <f t="shared" si="48"/>
        <v>207</v>
      </c>
    </row>
    <row r="184" spans="2:19" ht="15.75">
      <c r="B184" s="147"/>
      <c r="C184" s="456" t="s">
        <v>103</v>
      </c>
      <c r="D184" s="456"/>
      <c r="E184" s="456"/>
      <c r="F184" s="456"/>
      <c r="G184" s="61"/>
      <c r="H184" s="61"/>
      <c r="I184" s="176">
        <f>I181</f>
        <v>237</v>
      </c>
      <c r="J184" s="176">
        <f aca="true" t="shared" si="49" ref="J184:R184">J181</f>
        <v>0</v>
      </c>
      <c r="K184" s="176">
        <f t="shared" si="49"/>
        <v>0</v>
      </c>
      <c r="L184" s="177">
        <f t="shared" si="49"/>
        <v>0</v>
      </c>
      <c r="M184" s="177">
        <f t="shared" si="49"/>
        <v>60</v>
      </c>
      <c r="N184" s="177">
        <f t="shared" si="49"/>
        <v>0</v>
      </c>
      <c r="O184" s="177">
        <f t="shared" si="49"/>
        <v>30</v>
      </c>
      <c r="P184" s="177">
        <f t="shared" si="49"/>
        <v>0</v>
      </c>
      <c r="Q184" s="178">
        <f t="shared" si="49"/>
        <v>327</v>
      </c>
      <c r="R184" s="165">
        <f t="shared" si="49"/>
        <v>0</v>
      </c>
      <c r="S184" s="165">
        <f t="shared" si="48"/>
        <v>327</v>
      </c>
    </row>
    <row r="185" spans="2:19" ht="126" hidden="1">
      <c r="B185" s="147"/>
      <c r="C185" s="76"/>
      <c r="D185" s="76"/>
      <c r="E185" s="76"/>
      <c r="F185" s="76" t="s">
        <v>206</v>
      </c>
      <c r="G185" s="76"/>
      <c r="H185" s="76"/>
      <c r="I185" s="188"/>
      <c r="J185" s="189"/>
      <c r="K185" s="147"/>
      <c r="L185" s="148"/>
      <c r="M185" s="147"/>
      <c r="N185" s="147"/>
      <c r="O185" s="147"/>
      <c r="P185" s="147"/>
      <c r="Q185" s="156"/>
      <c r="R185" s="156"/>
      <c r="S185" s="156">
        <f t="shared" si="48"/>
        <v>0</v>
      </c>
    </row>
    <row r="186" spans="2:19" ht="15.75" hidden="1">
      <c r="B186" s="147"/>
      <c r="C186" s="76" t="s">
        <v>207</v>
      </c>
      <c r="D186" s="76"/>
      <c r="E186" s="143" t="s">
        <v>208</v>
      </c>
      <c r="F186" s="143"/>
      <c r="G186" s="143"/>
      <c r="H186" s="143"/>
      <c r="I186" s="188"/>
      <c r="J186" s="189"/>
      <c r="K186" s="147"/>
      <c r="L186" s="148"/>
      <c r="M186" s="147"/>
      <c r="N186" s="147"/>
      <c r="O186" s="147"/>
      <c r="P186" s="147"/>
      <c r="Q186" s="156"/>
      <c r="R186" s="156"/>
      <c r="S186" s="156">
        <f t="shared" si="48"/>
        <v>0</v>
      </c>
    </row>
    <row r="187" spans="2:19" ht="15.75" hidden="1">
      <c r="B187" s="147"/>
      <c r="C187" s="76" t="s">
        <v>144</v>
      </c>
      <c r="D187" s="76"/>
      <c r="E187" s="143" t="s">
        <v>400</v>
      </c>
      <c r="F187" s="166"/>
      <c r="G187" s="166"/>
      <c r="H187" s="166"/>
      <c r="I187" s="188"/>
      <c r="J187" s="189"/>
      <c r="K187" s="147"/>
      <c r="L187" s="148"/>
      <c r="M187" s="147"/>
      <c r="N187" s="147"/>
      <c r="O187" s="147"/>
      <c r="P187" s="147"/>
      <c r="Q187" s="156"/>
      <c r="R187" s="156"/>
      <c r="S187" s="156">
        <f t="shared" si="48"/>
        <v>0</v>
      </c>
    </row>
    <row r="188" spans="2:19" ht="15.75" hidden="1">
      <c r="B188" s="147"/>
      <c r="C188" s="76"/>
      <c r="D188" s="76"/>
      <c r="E188" s="143"/>
      <c r="F188" s="166"/>
      <c r="G188" s="166"/>
      <c r="H188" s="166"/>
      <c r="I188" s="188"/>
      <c r="J188" s="189"/>
      <c r="K188" s="147"/>
      <c r="L188" s="148"/>
      <c r="M188" s="147"/>
      <c r="N188" s="147"/>
      <c r="O188" s="147"/>
      <c r="P188" s="147"/>
      <c r="Q188" s="156"/>
      <c r="R188" s="156"/>
      <c r="S188" s="156">
        <f t="shared" si="48"/>
        <v>0</v>
      </c>
    </row>
    <row r="189" spans="2:19" ht="15.75" hidden="1">
      <c r="B189" s="147"/>
      <c r="C189" s="76"/>
      <c r="D189" s="76"/>
      <c r="E189" s="143"/>
      <c r="F189" s="166"/>
      <c r="G189" s="166"/>
      <c r="H189" s="166"/>
      <c r="I189" s="188"/>
      <c r="J189" s="189"/>
      <c r="K189" s="147"/>
      <c r="L189" s="148"/>
      <c r="M189" s="147"/>
      <c r="N189" s="147"/>
      <c r="O189" s="147"/>
      <c r="P189" s="147"/>
      <c r="Q189" s="156"/>
      <c r="R189" s="156"/>
      <c r="S189" s="156">
        <f t="shared" si="48"/>
        <v>0</v>
      </c>
    </row>
    <row r="190" spans="2:19" ht="15.75" hidden="1">
      <c r="B190" s="147"/>
      <c r="C190" s="76"/>
      <c r="D190" s="76"/>
      <c r="E190" s="143"/>
      <c r="F190" s="166"/>
      <c r="G190" s="166"/>
      <c r="H190" s="166"/>
      <c r="I190" s="188"/>
      <c r="J190" s="189"/>
      <c r="K190" s="147"/>
      <c r="L190" s="148"/>
      <c r="M190" s="147"/>
      <c r="N190" s="147"/>
      <c r="O190" s="147"/>
      <c r="P190" s="147"/>
      <c r="Q190" s="156"/>
      <c r="R190" s="156"/>
      <c r="S190" s="156">
        <f t="shared" si="48"/>
        <v>0</v>
      </c>
    </row>
    <row r="191" spans="2:19" ht="15.75" hidden="1">
      <c r="B191" s="147"/>
      <c r="C191" s="455" t="s">
        <v>103</v>
      </c>
      <c r="D191" s="455"/>
      <c r="E191" s="455"/>
      <c r="F191" s="455"/>
      <c r="G191" s="76"/>
      <c r="H191" s="76"/>
      <c r="I191" s="188"/>
      <c r="J191" s="189"/>
      <c r="K191" s="147"/>
      <c r="L191" s="148"/>
      <c r="M191" s="147"/>
      <c r="N191" s="147"/>
      <c r="O191" s="147"/>
      <c r="P191" s="147"/>
      <c r="Q191" s="156"/>
      <c r="R191" s="156"/>
      <c r="S191" s="156">
        <f t="shared" si="48"/>
        <v>0</v>
      </c>
    </row>
    <row r="192" spans="2:19" ht="15.75" hidden="1">
      <c r="B192" s="147"/>
      <c r="C192" s="76"/>
      <c r="D192" s="76"/>
      <c r="E192" s="76"/>
      <c r="F192" s="143"/>
      <c r="G192" s="76"/>
      <c r="H192" s="76"/>
      <c r="I192" s="188"/>
      <c r="J192" s="189"/>
      <c r="K192" s="147"/>
      <c r="L192" s="148"/>
      <c r="M192" s="147"/>
      <c r="N192" s="147"/>
      <c r="O192" s="147"/>
      <c r="P192" s="147"/>
      <c r="Q192" s="156"/>
      <c r="R192" s="156"/>
      <c r="S192" s="156"/>
    </row>
    <row r="193" spans="2:19" ht="15.75" hidden="1">
      <c r="B193" s="147"/>
      <c r="C193" s="169"/>
      <c r="D193" s="76"/>
      <c r="E193" s="170"/>
      <c r="F193" s="76"/>
      <c r="G193" s="76"/>
      <c r="H193" s="76"/>
      <c r="I193" s="188"/>
      <c r="J193" s="189"/>
      <c r="K193" s="147"/>
      <c r="L193" s="148"/>
      <c r="M193" s="147"/>
      <c r="N193" s="147"/>
      <c r="O193" s="147"/>
      <c r="P193" s="147"/>
      <c r="Q193" s="156">
        <f>Q194</f>
        <v>0</v>
      </c>
      <c r="R193" s="156">
        <f>R194</f>
        <v>0</v>
      </c>
      <c r="S193" s="156">
        <f t="shared" si="48"/>
        <v>0</v>
      </c>
    </row>
    <row r="194" spans="2:19" ht="15.75" hidden="1">
      <c r="B194" s="147"/>
      <c r="C194" s="76"/>
      <c r="D194" s="76"/>
      <c r="E194" s="174"/>
      <c r="F194" s="76"/>
      <c r="G194" s="76"/>
      <c r="H194" s="76"/>
      <c r="I194" s="188"/>
      <c r="J194" s="189"/>
      <c r="K194" s="147"/>
      <c r="L194" s="148"/>
      <c r="M194" s="147"/>
      <c r="N194" s="147"/>
      <c r="O194" s="147"/>
      <c r="P194" s="147"/>
      <c r="Q194" s="156">
        <f>I194+K194+M194+O194</f>
        <v>0</v>
      </c>
      <c r="R194" s="156">
        <f>J194+L194+N194+P194</f>
        <v>0</v>
      </c>
      <c r="S194" s="156">
        <f t="shared" si="48"/>
        <v>0</v>
      </c>
    </row>
    <row r="195" spans="2:19" ht="15.75" hidden="1">
      <c r="B195" s="147"/>
      <c r="C195" s="456" t="s">
        <v>103</v>
      </c>
      <c r="D195" s="456"/>
      <c r="E195" s="456"/>
      <c r="F195" s="456"/>
      <c r="G195" s="76"/>
      <c r="H195" s="76"/>
      <c r="I195" s="188"/>
      <c r="J195" s="189"/>
      <c r="K195" s="147"/>
      <c r="L195" s="148"/>
      <c r="M195" s="147"/>
      <c r="N195" s="147"/>
      <c r="O195" s="147"/>
      <c r="P195" s="147"/>
      <c r="Q195" s="165">
        <f>I195+K195+M195+O195</f>
        <v>0</v>
      </c>
      <c r="R195" s="165">
        <f>J195+L195+N195+P195</f>
        <v>0</v>
      </c>
      <c r="S195" s="165">
        <f t="shared" si="48"/>
        <v>0</v>
      </c>
    </row>
    <row r="196" spans="2:19" ht="18.75">
      <c r="B196" s="147"/>
      <c r="C196" s="457" t="s">
        <v>306</v>
      </c>
      <c r="D196" s="458"/>
      <c r="E196" s="458"/>
      <c r="F196" s="459"/>
      <c r="G196" s="207"/>
      <c r="H196" s="207"/>
      <c r="I196" s="181">
        <f aca="true" t="shared" si="50" ref="I196:N196">I11+I16+I21+I25+I33+I37+I41+I50+I55+I62+I87+I119+I124+I130+I179+I184</f>
        <v>10367.279999999999</v>
      </c>
      <c r="J196" s="181">
        <f t="shared" si="50"/>
        <v>1425</v>
      </c>
      <c r="K196" s="181">
        <f t="shared" si="50"/>
        <v>894.6429999999999</v>
      </c>
      <c r="L196" s="181">
        <f t="shared" si="50"/>
        <v>916</v>
      </c>
      <c r="M196" s="181">
        <f t="shared" si="50"/>
        <v>387.25</v>
      </c>
      <c r="N196" s="181">
        <f t="shared" si="50"/>
        <v>2686</v>
      </c>
      <c r="O196" s="208">
        <f>O11+O16+O21+O25+O33+O37+O41+O50+O55+O62+O87+O119+O124+O130+O179+O184+O195</f>
        <v>704.64714</v>
      </c>
      <c r="P196" s="208">
        <f>P11+P16+P21+P25+P33+P37+P41+P50+P55+P62+P87+P119+P124+P130+P179+P184+P195</f>
        <v>981.555</v>
      </c>
      <c r="Q196" s="208">
        <f>Q11+Q16+Q21+Q25+Q33+Q37+Q41+Q50+Q55+Q62+Q87+Q119+Q124+Q130+Q179+Q184+Q195</f>
        <v>12383.82014</v>
      </c>
      <c r="R196" s="208">
        <f>R11+R16+R21+R25+R33+R37+R41+R50+R55+R62+R87+R119+R124+R130+R179+R184+R195</f>
        <v>6045.655</v>
      </c>
      <c r="S196" s="165">
        <f t="shared" si="48"/>
        <v>18429.47514</v>
      </c>
    </row>
    <row r="197" spans="6:18" ht="15.75">
      <c r="F197" s="209"/>
      <c r="G197" s="209"/>
      <c r="H197" s="209"/>
      <c r="I197" s="210"/>
      <c r="J197" s="210"/>
      <c r="K197" s="210"/>
      <c r="L197" s="210"/>
      <c r="M197" s="209"/>
      <c r="N197" s="209"/>
      <c r="O197" s="209"/>
      <c r="P197" s="209"/>
      <c r="Q197" s="209"/>
      <c r="R197" s="209"/>
    </row>
    <row r="198" spans="6:19" ht="15.75">
      <c r="F198" s="209"/>
      <c r="G198" s="209"/>
      <c r="H198" s="209"/>
      <c r="I198" s="210"/>
      <c r="J198" s="210"/>
      <c r="K198" s="209"/>
      <c r="L198" s="209"/>
      <c r="M198" s="209"/>
      <c r="N198" s="209"/>
      <c r="O198" s="209"/>
      <c r="P198" s="209"/>
      <c r="Q198" s="211"/>
      <c r="R198" s="211"/>
      <c r="S198" s="211"/>
    </row>
    <row r="199" ht="15.75">
      <c r="I199" s="190"/>
    </row>
  </sheetData>
  <mergeCells count="41">
    <mergeCell ref="C191:F191"/>
    <mergeCell ref="C195:F195"/>
    <mergeCell ref="C196:F196"/>
    <mergeCell ref="E124:F124"/>
    <mergeCell ref="E130:F130"/>
    <mergeCell ref="C179:F179"/>
    <mergeCell ref="C184:F184"/>
    <mergeCell ref="E78:F78"/>
    <mergeCell ref="E87:F87"/>
    <mergeCell ref="E100:F100"/>
    <mergeCell ref="E119:F119"/>
    <mergeCell ref="E55:F55"/>
    <mergeCell ref="E62:F62"/>
    <mergeCell ref="E66:F66"/>
    <mergeCell ref="E74:F74"/>
    <mergeCell ref="E33:F33"/>
    <mergeCell ref="E37:F37"/>
    <mergeCell ref="E41:F41"/>
    <mergeCell ref="E50:F50"/>
    <mergeCell ref="E11:F11"/>
    <mergeCell ref="E16:F16"/>
    <mergeCell ref="E21:F21"/>
    <mergeCell ref="E25:F25"/>
    <mergeCell ref="P5:P7"/>
    <mergeCell ref="Q5:Q7"/>
    <mergeCell ref="R5:R7"/>
    <mergeCell ref="S5:S7"/>
    <mergeCell ref="L5:L7"/>
    <mergeCell ref="M5:M7"/>
    <mergeCell ref="N5:N7"/>
    <mergeCell ref="O5:O7"/>
    <mergeCell ref="Q2:S2"/>
    <mergeCell ref="B3:S3"/>
    <mergeCell ref="B5:B7"/>
    <mergeCell ref="C5:C7"/>
    <mergeCell ref="D5:D7"/>
    <mergeCell ref="E5:E7"/>
    <mergeCell ref="F5:F7"/>
    <mergeCell ref="I5:I7"/>
    <mergeCell ref="J5:J7"/>
    <mergeCell ref="K5:K7"/>
  </mergeCells>
  <printOptions/>
  <pageMargins left="0.78" right="0.17" top="0.16" bottom="0.16" header="0.16" footer="0.16"/>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1:V98"/>
  <sheetViews>
    <sheetView workbookViewId="0" topLeftCell="I1">
      <selection activeCell="V9" sqref="V9"/>
    </sheetView>
  </sheetViews>
  <sheetFormatPr defaultColWidth="9.33203125" defaultRowHeight="12.75"/>
  <cols>
    <col min="1" max="1" width="11.5" style="251" customWidth="1"/>
    <col min="2" max="2" width="12" style="251" customWidth="1"/>
    <col min="3" max="3" width="13.83203125" style="251" customWidth="1"/>
    <col min="4" max="4" width="62" style="251" customWidth="1"/>
    <col min="5" max="5" width="100.83203125" style="251" customWidth="1"/>
    <col min="6" max="7" width="16.83203125" style="251" hidden="1" customWidth="1"/>
    <col min="8" max="8" width="16" style="251" hidden="1" customWidth="1"/>
    <col min="9" max="9" width="19.66015625" style="251" customWidth="1"/>
    <col min="10" max="10" width="0.65625" style="251" hidden="1" customWidth="1"/>
    <col min="11" max="11" width="10.5" style="251" hidden="1" customWidth="1"/>
    <col min="12" max="12" width="24.16015625" style="251" customWidth="1"/>
    <col min="13" max="13" width="10.16015625" style="251" hidden="1" customWidth="1"/>
    <col min="14" max="14" width="22.83203125" style="251" customWidth="1"/>
    <col min="15" max="15" width="20.16015625" style="251" customWidth="1"/>
    <col min="16" max="16" width="25.83203125" style="251" customWidth="1"/>
    <col min="17" max="17" width="13" style="251" hidden="1" customWidth="1"/>
    <col min="18" max="18" width="0" style="251" hidden="1" customWidth="1"/>
    <col min="19" max="19" width="16.16015625" style="251" hidden="1" customWidth="1"/>
    <col min="20" max="20" width="9.33203125" style="251" customWidth="1"/>
    <col min="21" max="21" width="9.83203125" style="251" bestFit="1" customWidth="1"/>
    <col min="22" max="16384" width="9.33203125" style="251" customWidth="1"/>
  </cols>
  <sheetData>
    <row r="1" spans="15:18" ht="18.75">
      <c r="O1" s="252" t="s">
        <v>233</v>
      </c>
      <c r="P1" s="252"/>
      <c r="Q1" s="252"/>
      <c r="R1" s="252"/>
    </row>
    <row r="2" spans="12:19" ht="114" customHeight="1">
      <c r="L2" s="253"/>
      <c r="O2" s="460" t="s">
        <v>342</v>
      </c>
      <c r="P2" s="460"/>
      <c r="Q2" s="460"/>
      <c r="R2" s="460"/>
      <c r="S2" s="460"/>
    </row>
    <row r="3" spans="1:19" ht="12" customHeight="1">
      <c r="A3" s="254"/>
      <c r="B3" s="254"/>
      <c r="C3" s="254"/>
      <c r="D3" s="34"/>
      <c r="E3" s="34"/>
      <c r="F3" s="461" t="s">
        <v>234</v>
      </c>
      <c r="G3" s="461"/>
      <c r="H3" s="461"/>
      <c r="I3" s="461"/>
      <c r="J3" s="461"/>
      <c r="K3" s="461"/>
      <c r="L3" s="461"/>
      <c r="M3" s="461"/>
      <c r="N3" s="461"/>
      <c r="O3" s="461"/>
      <c r="P3" s="461"/>
      <c r="Q3" s="461"/>
      <c r="R3" s="461"/>
      <c r="S3" s="461"/>
    </row>
    <row r="4" spans="1:19" ht="27.75" customHeight="1">
      <c r="A4" s="254"/>
      <c r="B4" s="254"/>
      <c r="C4" s="254"/>
      <c r="D4" s="34"/>
      <c r="E4" s="34"/>
      <c r="F4" s="352"/>
      <c r="G4" s="352"/>
      <c r="H4" s="352"/>
      <c r="I4" s="352"/>
      <c r="J4" s="352"/>
      <c r="K4" s="352"/>
      <c r="L4" s="352"/>
      <c r="M4" s="352"/>
      <c r="N4" s="352"/>
      <c r="O4" s="352"/>
      <c r="P4" s="352"/>
      <c r="Q4" s="352"/>
      <c r="R4" s="352"/>
      <c r="S4" s="352"/>
    </row>
    <row r="5" spans="1:19" ht="46.5" customHeight="1">
      <c r="A5" s="462" t="s">
        <v>235</v>
      </c>
      <c r="B5" s="462"/>
      <c r="C5" s="462"/>
      <c r="D5" s="462"/>
      <c r="E5" s="462"/>
      <c r="F5" s="462"/>
      <c r="G5" s="462"/>
      <c r="H5" s="462"/>
      <c r="I5" s="462"/>
      <c r="J5" s="462"/>
      <c r="K5" s="462"/>
      <c r="L5" s="462"/>
      <c r="M5" s="462"/>
      <c r="N5" s="462"/>
      <c r="O5" s="462"/>
      <c r="P5" s="462"/>
      <c r="Q5" s="462"/>
      <c r="R5" s="462"/>
      <c r="S5" s="462"/>
    </row>
    <row r="6" ht="12.75" hidden="1"/>
    <row r="7" ht="12.75" hidden="1"/>
    <row r="8" ht="15.75">
      <c r="P8" s="79" t="s">
        <v>93</v>
      </c>
    </row>
    <row r="9" spans="1:22" ht="102" customHeight="1">
      <c r="A9" s="463" t="s">
        <v>236</v>
      </c>
      <c r="B9" s="463" t="s">
        <v>311</v>
      </c>
      <c r="C9" s="463" t="s">
        <v>309</v>
      </c>
      <c r="D9" s="464" t="s">
        <v>237</v>
      </c>
      <c r="E9" s="465" t="s">
        <v>238</v>
      </c>
      <c r="F9" s="448" t="s">
        <v>239</v>
      </c>
      <c r="G9" s="448" t="s">
        <v>240</v>
      </c>
      <c r="H9" s="448" t="s">
        <v>241</v>
      </c>
      <c r="I9" s="448" t="s">
        <v>242</v>
      </c>
      <c r="J9" s="143"/>
      <c r="K9" s="143"/>
      <c r="L9" s="448" t="s">
        <v>243</v>
      </c>
      <c r="M9" s="448"/>
      <c r="N9" s="448"/>
      <c r="O9" s="448"/>
      <c r="P9" s="448"/>
      <c r="Q9" s="448"/>
      <c r="R9" s="448"/>
      <c r="S9" s="467" t="s">
        <v>244</v>
      </c>
      <c r="T9" s="256"/>
      <c r="U9" s="256"/>
      <c r="V9" s="256"/>
    </row>
    <row r="10" spans="1:22" ht="57" customHeight="1">
      <c r="A10" s="463"/>
      <c r="B10" s="463"/>
      <c r="C10" s="463"/>
      <c r="D10" s="464"/>
      <c r="E10" s="465"/>
      <c r="F10" s="448"/>
      <c r="G10" s="448"/>
      <c r="H10" s="448"/>
      <c r="I10" s="448"/>
      <c r="J10" s="143"/>
      <c r="K10" s="143"/>
      <c r="L10" s="448" t="s">
        <v>245</v>
      </c>
      <c r="M10" s="307"/>
      <c r="N10" s="448" t="s">
        <v>246</v>
      </c>
      <c r="O10" s="448" t="s">
        <v>247</v>
      </c>
      <c r="P10" s="448" t="s">
        <v>248</v>
      </c>
      <c r="Q10" s="448" t="s">
        <v>249</v>
      </c>
      <c r="R10" s="448" t="s">
        <v>250</v>
      </c>
      <c r="S10" s="467"/>
      <c r="T10" s="256"/>
      <c r="U10" s="257"/>
      <c r="V10" s="256"/>
    </row>
    <row r="11" spans="1:22" ht="30" customHeight="1">
      <c r="A11" s="463"/>
      <c r="B11" s="463"/>
      <c r="C11" s="463"/>
      <c r="D11" s="464"/>
      <c r="E11" s="465"/>
      <c r="F11" s="442"/>
      <c r="G11" s="442"/>
      <c r="H11" s="442"/>
      <c r="I11" s="442"/>
      <c r="J11" s="142"/>
      <c r="K11" s="142"/>
      <c r="L11" s="448"/>
      <c r="M11" s="143" t="s">
        <v>251</v>
      </c>
      <c r="N11" s="448"/>
      <c r="O11" s="448"/>
      <c r="P11" s="448"/>
      <c r="Q11" s="448"/>
      <c r="R11" s="448"/>
      <c r="S11" s="467"/>
      <c r="T11" s="256"/>
      <c r="U11" s="256"/>
      <c r="V11" s="256"/>
    </row>
    <row r="12" spans="1:22" ht="19.5">
      <c r="A12" s="258"/>
      <c r="B12" s="259" t="s">
        <v>427</v>
      </c>
      <c r="C12" s="259"/>
      <c r="D12" s="260" t="s">
        <v>428</v>
      </c>
      <c r="E12" s="68" t="s">
        <v>252</v>
      </c>
      <c r="F12" s="261"/>
      <c r="G12" s="261"/>
      <c r="H12" s="261"/>
      <c r="I12" s="262">
        <f>L12+N12+O12+P12</f>
        <v>775.9</v>
      </c>
      <c r="J12" s="263"/>
      <c r="K12" s="263"/>
      <c r="L12" s="263">
        <f aca="true" t="shared" si="0" ref="L12:R12">L13+L16+L21+L22</f>
        <v>446.9</v>
      </c>
      <c r="M12" s="263">
        <f t="shared" si="0"/>
        <v>0</v>
      </c>
      <c r="N12" s="263">
        <f t="shared" si="0"/>
        <v>289</v>
      </c>
      <c r="O12" s="263">
        <f t="shared" si="0"/>
        <v>0</v>
      </c>
      <c r="P12" s="263">
        <f t="shared" si="0"/>
        <v>40</v>
      </c>
      <c r="Q12" s="263">
        <f t="shared" si="0"/>
        <v>0</v>
      </c>
      <c r="R12" s="263">
        <f t="shared" si="0"/>
        <v>0</v>
      </c>
      <c r="S12" s="264"/>
      <c r="T12" s="256"/>
      <c r="U12" s="256"/>
      <c r="V12" s="256"/>
    </row>
    <row r="13" spans="1:22" ht="19.5">
      <c r="A13" s="258"/>
      <c r="B13" s="265" t="s">
        <v>429</v>
      </c>
      <c r="C13" s="265" t="s">
        <v>430</v>
      </c>
      <c r="D13" s="266" t="s">
        <v>431</v>
      </c>
      <c r="E13" s="267" t="s">
        <v>253</v>
      </c>
      <c r="F13" s="261"/>
      <c r="G13" s="261"/>
      <c r="H13" s="261"/>
      <c r="I13" s="268">
        <f>L13+N13+O13+P13</f>
        <v>611.5</v>
      </c>
      <c r="J13" s="269"/>
      <c r="K13" s="269"/>
      <c r="L13" s="269">
        <f>58.5+236+35+97+6</f>
        <v>432.5</v>
      </c>
      <c r="M13" s="269"/>
      <c r="N13" s="269">
        <f>179</f>
        <v>179</v>
      </c>
      <c r="O13" s="269"/>
      <c r="P13" s="269"/>
      <c r="Q13" s="263"/>
      <c r="R13" s="263"/>
      <c r="S13" s="264"/>
      <c r="T13" s="256"/>
      <c r="U13" s="256"/>
      <c r="V13" s="256"/>
    </row>
    <row r="14" spans="1:22" ht="19.5">
      <c r="A14" s="258"/>
      <c r="B14" s="265"/>
      <c r="C14" s="265"/>
      <c r="D14" s="266"/>
      <c r="E14" s="267" t="s">
        <v>293</v>
      </c>
      <c r="F14" s="261"/>
      <c r="G14" s="261"/>
      <c r="H14" s="261"/>
      <c r="I14" s="268"/>
      <c r="J14" s="269"/>
      <c r="K14" s="269"/>
      <c r="L14" s="269"/>
      <c r="M14" s="269"/>
      <c r="N14" s="269"/>
      <c r="O14" s="269"/>
      <c r="P14" s="269"/>
      <c r="Q14" s="263"/>
      <c r="R14" s="263"/>
      <c r="S14" s="264"/>
      <c r="T14" s="256"/>
      <c r="U14" s="256"/>
      <c r="V14" s="256"/>
    </row>
    <row r="15" spans="1:22" ht="19.5">
      <c r="A15" s="258"/>
      <c r="B15" s="265"/>
      <c r="C15" s="265"/>
      <c r="D15" s="266"/>
      <c r="E15" s="267" t="s">
        <v>14</v>
      </c>
      <c r="F15" s="261"/>
      <c r="G15" s="261"/>
      <c r="H15" s="261"/>
      <c r="I15" s="268">
        <f>L15+N15+O15+P15</f>
        <v>185</v>
      </c>
      <c r="J15" s="269"/>
      <c r="K15" s="269"/>
      <c r="L15" s="269">
        <v>6</v>
      </c>
      <c r="M15" s="269"/>
      <c r="N15" s="269">
        <v>179</v>
      </c>
      <c r="O15" s="269"/>
      <c r="P15" s="269"/>
      <c r="Q15" s="263"/>
      <c r="R15" s="263"/>
      <c r="S15" s="264"/>
      <c r="T15" s="256"/>
      <c r="U15" s="256"/>
      <c r="V15" s="256"/>
    </row>
    <row r="16" spans="1:22" ht="37.5">
      <c r="A16" s="258"/>
      <c r="B16" s="265" t="s">
        <v>105</v>
      </c>
      <c r="C16" s="265" t="s">
        <v>106</v>
      </c>
      <c r="D16" s="266" t="s">
        <v>138</v>
      </c>
      <c r="E16" s="267" t="s">
        <v>253</v>
      </c>
      <c r="F16" s="261"/>
      <c r="G16" s="261"/>
      <c r="H16" s="261"/>
      <c r="I16" s="268">
        <f aca="true" t="shared" si="1" ref="I16:I85">L16+N16+O16+P16</f>
        <v>123.4</v>
      </c>
      <c r="J16" s="269"/>
      <c r="K16" s="269"/>
      <c r="L16" s="269">
        <f>L18+L19</f>
        <v>3.4</v>
      </c>
      <c r="M16" s="269"/>
      <c r="N16" s="269">
        <f>N18+N19</f>
        <v>110</v>
      </c>
      <c r="O16" s="269"/>
      <c r="P16" s="269">
        <v>10</v>
      </c>
      <c r="Q16" s="263"/>
      <c r="R16" s="263"/>
      <c r="S16" s="264"/>
      <c r="T16" s="256"/>
      <c r="U16" s="256"/>
      <c r="V16" s="256"/>
    </row>
    <row r="17" spans="1:22" ht="19.5">
      <c r="A17" s="258"/>
      <c r="B17" s="265"/>
      <c r="C17" s="265"/>
      <c r="D17" s="270"/>
      <c r="E17" s="267" t="s">
        <v>293</v>
      </c>
      <c r="F17" s="261"/>
      <c r="G17" s="261"/>
      <c r="H17" s="261"/>
      <c r="I17" s="268"/>
      <c r="J17" s="269"/>
      <c r="K17" s="269"/>
      <c r="L17" s="269"/>
      <c r="M17" s="269"/>
      <c r="N17" s="269"/>
      <c r="O17" s="269"/>
      <c r="P17" s="269"/>
      <c r="Q17" s="263"/>
      <c r="R17" s="263"/>
      <c r="S17" s="264"/>
      <c r="T17" s="256"/>
      <c r="U17" s="256"/>
      <c r="V17" s="256"/>
    </row>
    <row r="18" spans="1:22" ht="19.5">
      <c r="A18" s="258"/>
      <c r="B18" s="265"/>
      <c r="C18" s="265"/>
      <c r="D18" s="270"/>
      <c r="E18" s="267" t="s">
        <v>14</v>
      </c>
      <c r="F18" s="261"/>
      <c r="G18" s="261"/>
      <c r="H18" s="261"/>
      <c r="I18" s="268">
        <f t="shared" si="1"/>
        <v>103.1</v>
      </c>
      <c r="J18" s="269"/>
      <c r="K18" s="269"/>
      <c r="L18" s="269">
        <v>3.1</v>
      </c>
      <c r="M18" s="269"/>
      <c r="N18" s="269">
        <v>100</v>
      </c>
      <c r="O18" s="269"/>
      <c r="P18" s="269"/>
      <c r="Q18" s="263"/>
      <c r="R18" s="263"/>
      <c r="S18" s="264"/>
      <c r="T18" s="256"/>
      <c r="U18" s="256"/>
      <c r="V18" s="256"/>
    </row>
    <row r="19" spans="1:22" ht="37.5">
      <c r="A19" s="258"/>
      <c r="B19" s="265"/>
      <c r="C19" s="265"/>
      <c r="D19" s="270"/>
      <c r="E19" s="267" t="s">
        <v>254</v>
      </c>
      <c r="F19" s="261"/>
      <c r="G19" s="261"/>
      <c r="H19" s="261"/>
      <c r="I19" s="268">
        <f t="shared" si="1"/>
        <v>10.3</v>
      </c>
      <c r="J19" s="269"/>
      <c r="K19" s="269"/>
      <c r="L19" s="269">
        <v>0.3</v>
      </c>
      <c r="M19" s="269"/>
      <c r="N19" s="269">
        <v>10</v>
      </c>
      <c r="O19" s="269"/>
      <c r="P19" s="269"/>
      <c r="Q19" s="263"/>
      <c r="R19" s="263"/>
      <c r="S19" s="264"/>
      <c r="T19" s="256"/>
      <c r="U19" s="256"/>
      <c r="V19" s="256"/>
    </row>
    <row r="20" spans="1:22" ht="19.5">
      <c r="A20" s="258"/>
      <c r="B20" s="265"/>
      <c r="C20" s="265"/>
      <c r="D20" s="270"/>
      <c r="E20" s="267" t="s">
        <v>255</v>
      </c>
      <c r="F20" s="261"/>
      <c r="G20" s="261"/>
      <c r="H20" s="261"/>
      <c r="I20" s="268">
        <f t="shared" si="1"/>
        <v>10</v>
      </c>
      <c r="J20" s="269"/>
      <c r="K20" s="269"/>
      <c r="L20" s="269"/>
      <c r="M20" s="269"/>
      <c r="N20" s="269"/>
      <c r="O20" s="269"/>
      <c r="P20" s="269">
        <v>10</v>
      </c>
      <c r="Q20" s="263"/>
      <c r="R20" s="263"/>
      <c r="S20" s="264"/>
      <c r="T20" s="256"/>
      <c r="U20" s="256"/>
      <c r="V20" s="256"/>
    </row>
    <row r="21" spans="1:22" ht="75">
      <c r="A21" s="271"/>
      <c r="B21" s="265" t="s">
        <v>186</v>
      </c>
      <c r="C21" s="265" t="s">
        <v>183</v>
      </c>
      <c r="D21" s="270" t="s">
        <v>187</v>
      </c>
      <c r="E21" s="267" t="s">
        <v>256</v>
      </c>
      <c r="F21" s="272"/>
      <c r="G21" s="272"/>
      <c r="H21" s="272"/>
      <c r="I21" s="268">
        <f t="shared" si="1"/>
        <v>11</v>
      </c>
      <c r="J21" s="273"/>
      <c r="K21" s="273"/>
      <c r="L21" s="273">
        <v>11</v>
      </c>
      <c r="M21" s="273"/>
      <c r="N21" s="273"/>
      <c r="O21" s="273"/>
      <c r="P21" s="273"/>
      <c r="Q21" s="273"/>
      <c r="R21" s="273"/>
      <c r="S21" s="274"/>
      <c r="T21" s="256"/>
      <c r="U21" s="256"/>
      <c r="V21" s="256"/>
    </row>
    <row r="22" spans="1:22" ht="18.75">
      <c r="A22" s="271"/>
      <c r="B22" s="275">
        <v>250404</v>
      </c>
      <c r="C22" s="265" t="s">
        <v>181</v>
      </c>
      <c r="D22" s="266" t="s">
        <v>171</v>
      </c>
      <c r="E22" s="267" t="s">
        <v>256</v>
      </c>
      <c r="F22" s="272"/>
      <c r="G22" s="272"/>
      <c r="H22" s="272"/>
      <c r="I22" s="268">
        <f t="shared" si="1"/>
        <v>30</v>
      </c>
      <c r="J22" s="269"/>
      <c r="K22" s="269"/>
      <c r="L22" s="276"/>
      <c r="M22" s="269"/>
      <c r="N22" s="277"/>
      <c r="O22" s="276"/>
      <c r="P22" s="269">
        <f>50-20</f>
        <v>30</v>
      </c>
      <c r="Q22" s="278"/>
      <c r="R22" s="278"/>
      <c r="S22" s="274"/>
      <c r="T22" s="256"/>
      <c r="U22" s="256"/>
      <c r="V22" s="256"/>
    </row>
    <row r="23" spans="1:22" ht="18.75">
      <c r="A23" s="271"/>
      <c r="B23" s="3"/>
      <c r="C23" s="265"/>
      <c r="D23" s="266"/>
      <c r="E23" s="267" t="s">
        <v>293</v>
      </c>
      <c r="F23" s="272"/>
      <c r="G23" s="272"/>
      <c r="H23" s="272"/>
      <c r="I23" s="268">
        <f t="shared" si="1"/>
        <v>0</v>
      </c>
      <c r="J23" s="269"/>
      <c r="K23" s="269"/>
      <c r="L23" s="276"/>
      <c r="M23" s="269"/>
      <c r="N23" s="277"/>
      <c r="O23" s="276"/>
      <c r="P23" s="269"/>
      <c r="Q23" s="278"/>
      <c r="R23" s="278"/>
      <c r="S23" s="274"/>
      <c r="T23" s="256"/>
      <c r="U23" s="256"/>
      <c r="V23" s="256"/>
    </row>
    <row r="24" spans="1:22" ht="56.25">
      <c r="A24" s="271"/>
      <c r="B24" s="24"/>
      <c r="C24" s="265"/>
      <c r="D24" s="266" t="s">
        <v>257</v>
      </c>
      <c r="E24" s="279" t="s">
        <v>258</v>
      </c>
      <c r="F24" s="272"/>
      <c r="G24" s="272"/>
      <c r="H24" s="272"/>
      <c r="I24" s="268">
        <f t="shared" si="1"/>
        <v>30</v>
      </c>
      <c r="J24" s="269"/>
      <c r="K24" s="269"/>
      <c r="L24" s="276"/>
      <c r="M24" s="269"/>
      <c r="N24" s="277"/>
      <c r="O24" s="276"/>
      <c r="P24" s="269">
        <f>50-20</f>
        <v>30</v>
      </c>
      <c r="Q24" s="278"/>
      <c r="R24" s="278"/>
      <c r="S24" s="274"/>
      <c r="T24" s="256"/>
      <c r="U24" s="256"/>
      <c r="V24" s="256"/>
    </row>
    <row r="25" spans="1:19" ht="19.5">
      <c r="A25" s="147"/>
      <c r="B25" s="259" t="s">
        <v>403</v>
      </c>
      <c r="C25" s="280"/>
      <c r="D25" s="281" t="s">
        <v>404</v>
      </c>
      <c r="E25" s="68" t="s">
        <v>252</v>
      </c>
      <c r="F25" s="282"/>
      <c r="G25" s="282"/>
      <c r="H25" s="282"/>
      <c r="I25" s="262">
        <f t="shared" si="1"/>
        <v>6068.43</v>
      </c>
      <c r="J25" s="262"/>
      <c r="K25" s="262"/>
      <c r="L25" s="262">
        <f>L26+L49+L53+L59+L48</f>
        <v>1445.1000000000001</v>
      </c>
      <c r="M25" s="262">
        <f aca="true" t="shared" si="2" ref="M25:R25">M26+M49+M53+M59</f>
        <v>0</v>
      </c>
      <c r="N25" s="262">
        <f>N26+N49+N53+N59+N46</f>
        <v>1962.9</v>
      </c>
      <c r="O25" s="262">
        <f>O26+O49+O53+O59</f>
        <v>2045.43</v>
      </c>
      <c r="P25" s="262">
        <f t="shared" si="2"/>
        <v>615</v>
      </c>
      <c r="Q25" s="283">
        <f t="shared" si="2"/>
        <v>0</v>
      </c>
      <c r="R25" s="283">
        <f t="shared" si="2"/>
        <v>0</v>
      </c>
      <c r="S25" s="284"/>
    </row>
    <row r="26" spans="1:19" ht="75">
      <c r="A26" s="285"/>
      <c r="B26" s="265" t="s">
        <v>405</v>
      </c>
      <c r="C26" s="265" t="s">
        <v>406</v>
      </c>
      <c r="D26" s="266" t="s">
        <v>407</v>
      </c>
      <c r="E26" s="267" t="s">
        <v>253</v>
      </c>
      <c r="F26" s="286"/>
      <c r="G26" s="286"/>
      <c r="H26" s="286"/>
      <c r="I26" s="268">
        <f t="shared" si="1"/>
        <v>1836.4</v>
      </c>
      <c r="J26" s="268">
        <v>-55.6</v>
      </c>
      <c r="K26" s="268">
        <v>-55.6</v>
      </c>
      <c r="L26" s="268">
        <f>L32+L28+L38</f>
        <v>573</v>
      </c>
      <c r="M26" s="268">
        <f aca="true" t="shared" si="3" ref="M26:R26">M29+M31+M32</f>
        <v>0</v>
      </c>
      <c r="N26" s="268">
        <f t="shared" si="3"/>
        <v>650.9</v>
      </c>
      <c r="O26" s="268">
        <f t="shared" si="3"/>
        <v>197.5</v>
      </c>
      <c r="P26" s="268">
        <f>P32+P28+P38</f>
        <v>415</v>
      </c>
      <c r="Q26" s="63">
        <f t="shared" si="3"/>
        <v>0</v>
      </c>
      <c r="R26" s="63">
        <f t="shared" si="3"/>
        <v>0</v>
      </c>
      <c r="S26" s="287"/>
    </row>
    <row r="27" spans="1:19" ht="19.5">
      <c r="A27" s="285"/>
      <c r="B27" s="265"/>
      <c r="C27" s="265"/>
      <c r="D27" s="266"/>
      <c r="E27" s="267" t="s">
        <v>293</v>
      </c>
      <c r="F27" s="286"/>
      <c r="G27" s="286"/>
      <c r="H27" s="286"/>
      <c r="I27" s="268"/>
      <c r="J27" s="268"/>
      <c r="K27" s="268"/>
      <c r="L27" s="268"/>
      <c r="M27" s="268"/>
      <c r="N27" s="268"/>
      <c r="O27" s="268"/>
      <c r="P27" s="268"/>
      <c r="Q27" s="63"/>
      <c r="R27" s="63"/>
      <c r="S27" s="287"/>
    </row>
    <row r="28" spans="1:19" ht="19.5">
      <c r="A28" s="285"/>
      <c r="B28" s="265"/>
      <c r="C28" s="265"/>
      <c r="D28" s="266"/>
      <c r="E28" s="267" t="s">
        <v>14</v>
      </c>
      <c r="F28" s="286"/>
      <c r="G28" s="286"/>
      <c r="H28" s="286"/>
      <c r="I28" s="268">
        <f t="shared" si="1"/>
        <v>438</v>
      </c>
      <c r="J28" s="268"/>
      <c r="K28" s="268"/>
      <c r="L28" s="268">
        <f>49+135+169</f>
        <v>353</v>
      </c>
      <c r="M28" s="268"/>
      <c r="N28" s="268"/>
      <c r="O28" s="268"/>
      <c r="P28" s="268">
        <f>85</f>
        <v>85</v>
      </c>
      <c r="Q28" s="63"/>
      <c r="R28" s="63"/>
      <c r="S28" s="60"/>
    </row>
    <row r="29" spans="1:19" ht="37.5">
      <c r="A29" s="285"/>
      <c r="B29" s="265"/>
      <c r="C29" s="265"/>
      <c r="D29" s="266"/>
      <c r="E29" s="267" t="s">
        <v>259</v>
      </c>
      <c r="F29" s="286"/>
      <c r="G29" s="286"/>
      <c r="H29" s="286"/>
      <c r="I29" s="268">
        <f t="shared" si="1"/>
        <v>-55.6</v>
      </c>
      <c r="J29" s="268"/>
      <c r="K29" s="268"/>
      <c r="L29" s="268">
        <v>-55.6</v>
      </c>
      <c r="M29" s="268"/>
      <c r="N29" s="268"/>
      <c r="O29" s="268"/>
      <c r="P29" s="268"/>
      <c r="Q29" s="63"/>
      <c r="R29" s="63"/>
      <c r="S29" s="287"/>
    </row>
    <row r="30" spans="1:19" ht="37.5">
      <c r="A30" s="285"/>
      <c r="B30" s="265"/>
      <c r="C30" s="265"/>
      <c r="D30" s="266"/>
      <c r="E30" s="267" t="s">
        <v>260</v>
      </c>
      <c r="F30" s="288"/>
      <c r="G30" s="288"/>
      <c r="H30" s="288"/>
      <c r="I30" s="268">
        <f t="shared" si="1"/>
        <v>-55.6</v>
      </c>
      <c r="J30" s="268">
        <v>-55.6</v>
      </c>
      <c r="K30" s="268">
        <v>-55.6</v>
      </c>
      <c r="L30" s="268">
        <v>-55.6</v>
      </c>
      <c r="M30" s="268"/>
      <c r="N30" s="268"/>
      <c r="O30" s="289"/>
      <c r="P30" s="289"/>
      <c r="Q30" s="63"/>
      <c r="R30" s="63"/>
      <c r="S30" s="287"/>
    </row>
    <row r="31" spans="1:19" ht="19.5" hidden="1">
      <c r="A31" s="285"/>
      <c r="B31" s="265"/>
      <c r="C31" s="265"/>
      <c r="D31" s="279"/>
      <c r="E31" s="267"/>
      <c r="F31" s="288"/>
      <c r="G31" s="288"/>
      <c r="H31" s="288"/>
      <c r="I31" s="268">
        <f t="shared" si="1"/>
        <v>0</v>
      </c>
      <c r="J31" s="268"/>
      <c r="K31" s="268"/>
      <c r="L31" s="268"/>
      <c r="M31" s="268"/>
      <c r="N31" s="268"/>
      <c r="O31" s="289"/>
      <c r="P31" s="268"/>
      <c r="Q31" s="63"/>
      <c r="R31" s="63"/>
      <c r="S31" s="287"/>
    </row>
    <row r="32" spans="1:21" ht="19.5">
      <c r="A32" s="285"/>
      <c r="B32" s="265"/>
      <c r="C32" s="265"/>
      <c r="D32" s="279"/>
      <c r="E32" s="267" t="s">
        <v>253</v>
      </c>
      <c r="F32" s="288"/>
      <c r="G32" s="288"/>
      <c r="H32" s="288"/>
      <c r="I32" s="268">
        <f t="shared" si="1"/>
        <v>957</v>
      </c>
      <c r="J32" s="268"/>
      <c r="K32" s="268"/>
      <c r="L32" s="268">
        <f>38-2+L36+L37</f>
        <v>98.6</v>
      </c>
      <c r="M32" s="268"/>
      <c r="N32" s="268">
        <f>N36+N37+N35</f>
        <v>650.9</v>
      </c>
      <c r="O32" s="268">
        <f>197.5+O35</f>
        <v>197.5</v>
      </c>
      <c r="P32" s="268">
        <v>10</v>
      </c>
      <c r="Q32" s="63"/>
      <c r="R32" s="63"/>
      <c r="S32" s="287"/>
      <c r="U32" s="253"/>
    </row>
    <row r="33" spans="1:19" ht="19.5">
      <c r="A33" s="285"/>
      <c r="B33" s="265"/>
      <c r="C33" s="265"/>
      <c r="D33" s="279"/>
      <c r="E33" s="267" t="s">
        <v>293</v>
      </c>
      <c r="F33" s="288"/>
      <c r="G33" s="288"/>
      <c r="H33" s="288"/>
      <c r="I33" s="268">
        <f t="shared" si="1"/>
        <v>0</v>
      </c>
      <c r="J33" s="268"/>
      <c r="K33" s="268"/>
      <c r="L33" s="268"/>
      <c r="M33" s="268"/>
      <c r="N33" s="268"/>
      <c r="O33" s="289"/>
      <c r="P33" s="268"/>
      <c r="Q33" s="63"/>
      <c r="R33" s="63"/>
      <c r="S33" s="287"/>
    </row>
    <row r="34" spans="1:19" ht="37.5">
      <c r="A34" s="285"/>
      <c r="B34" s="265"/>
      <c r="C34" s="265"/>
      <c r="D34" s="279"/>
      <c r="E34" s="267" t="s">
        <v>37</v>
      </c>
      <c r="F34" s="288"/>
      <c r="G34" s="288"/>
      <c r="H34" s="288"/>
      <c r="I34" s="268">
        <f t="shared" si="1"/>
        <v>197.5</v>
      </c>
      <c r="J34" s="268"/>
      <c r="K34" s="268"/>
      <c r="L34" s="268"/>
      <c r="M34" s="268"/>
      <c r="N34" s="268"/>
      <c r="O34" s="268">
        <v>197.5</v>
      </c>
      <c r="P34" s="268"/>
      <c r="Q34" s="63"/>
      <c r="R34" s="63"/>
      <c r="S34" s="287"/>
    </row>
    <row r="35" spans="1:19" ht="187.5">
      <c r="A35" s="285"/>
      <c r="B35" s="265"/>
      <c r="C35" s="265"/>
      <c r="D35" s="279"/>
      <c r="E35" s="267" t="s">
        <v>290</v>
      </c>
      <c r="F35" s="288"/>
      <c r="G35" s="288"/>
      <c r="H35" s="288"/>
      <c r="I35" s="268">
        <f t="shared" si="1"/>
        <v>325.9</v>
      </c>
      <c r="J35" s="268"/>
      <c r="K35" s="268"/>
      <c r="L35" s="268"/>
      <c r="M35" s="268"/>
      <c r="N35" s="268">
        <v>325.9</v>
      </c>
      <c r="O35" s="268"/>
      <c r="P35" s="268"/>
      <c r="Q35" s="63"/>
      <c r="R35" s="63"/>
      <c r="S35" s="287"/>
    </row>
    <row r="36" spans="1:19" ht="37.5">
      <c r="A36" s="285"/>
      <c r="B36" s="265"/>
      <c r="C36" s="265"/>
      <c r="D36" s="279"/>
      <c r="E36" s="267" t="s">
        <v>261</v>
      </c>
      <c r="F36" s="288"/>
      <c r="G36" s="288"/>
      <c r="H36" s="288"/>
      <c r="I36" s="268">
        <f t="shared" si="1"/>
        <v>284.6</v>
      </c>
      <c r="J36" s="268"/>
      <c r="K36" s="268"/>
      <c r="L36" s="268">
        <v>59.6</v>
      </c>
      <c r="M36" s="268"/>
      <c r="N36" s="268">
        <v>225</v>
      </c>
      <c r="O36" s="268"/>
      <c r="P36" s="268"/>
      <c r="Q36" s="63"/>
      <c r="R36" s="63"/>
      <c r="S36" s="287"/>
    </row>
    <row r="37" spans="1:19" ht="37.5">
      <c r="A37" s="285"/>
      <c r="B37" s="265"/>
      <c r="C37" s="265"/>
      <c r="D37" s="279"/>
      <c r="E37" s="267" t="s">
        <v>262</v>
      </c>
      <c r="F37" s="288"/>
      <c r="G37" s="288"/>
      <c r="H37" s="288"/>
      <c r="I37" s="268">
        <f t="shared" si="1"/>
        <v>103</v>
      </c>
      <c r="J37" s="268"/>
      <c r="K37" s="268"/>
      <c r="L37" s="268">
        <v>3</v>
      </c>
      <c r="M37" s="268"/>
      <c r="N37" s="268">
        <v>100</v>
      </c>
      <c r="O37" s="268"/>
      <c r="P37" s="268"/>
      <c r="Q37" s="63"/>
      <c r="R37" s="63"/>
      <c r="S37" s="287"/>
    </row>
    <row r="38" spans="1:19" ht="19.5">
      <c r="A38" s="285"/>
      <c r="B38" s="265"/>
      <c r="C38" s="265"/>
      <c r="D38" s="279"/>
      <c r="E38" s="267" t="s">
        <v>263</v>
      </c>
      <c r="F38" s="288"/>
      <c r="G38" s="288"/>
      <c r="H38" s="288"/>
      <c r="I38" s="268">
        <f t="shared" si="1"/>
        <v>441.4</v>
      </c>
      <c r="J38" s="268"/>
      <c r="K38" s="268"/>
      <c r="L38" s="268">
        <f>L40+L41+L42+L43+L44+L45</f>
        <v>121.4</v>
      </c>
      <c r="M38" s="268">
        <f aca="true" t="shared" si="4" ref="M38:R38">M40+M41</f>
        <v>0</v>
      </c>
      <c r="N38" s="268">
        <f t="shared" si="4"/>
        <v>0</v>
      </c>
      <c r="O38" s="268">
        <f t="shared" si="4"/>
        <v>0</v>
      </c>
      <c r="P38" s="268">
        <f t="shared" si="4"/>
        <v>320</v>
      </c>
      <c r="Q38" s="63">
        <f t="shared" si="4"/>
        <v>0</v>
      </c>
      <c r="R38" s="63">
        <f t="shared" si="4"/>
        <v>0</v>
      </c>
      <c r="S38" s="287"/>
    </row>
    <row r="39" spans="1:19" ht="19.5">
      <c r="A39" s="285"/>
      <c r="B39" s="265"/>
      <c r="C39" s="265"/>
      <c r="D39" s="279"/>
      <c r="E39" s="267" t="s">
        <v>293</v>
      </c>
      <c r="F39" s="288"/>
      <c r="G39" s="288"/>
      <c r="H39" s="288"/>
      <c r="I39" s="268">
        <f t="shared" si="1"/>
        <v>0</v>
      </c>
      <c r="J39" s="268"/>
      <c r="K39" s="268"/>
      <c r="L39" s="268"/>
      <c r="M39" s="268"/>
      <c r="N39" s="268"/>
      <c r="O39" s="268"/>
      <c r="P39" s="268"/>
      <c r="Q39" s="63"/>
      <c r="R39" s="63"/>
      <c r="S39" s="287"/>
    </row>
    <row r="40" spans="1:19" ht="147" customHeight="1">
      <c r="A40" s="285"/>
      <c r="B40" s="265"/>
      <c r="C40" s="265"/>
      <c r="D40" s="279"/>
      <c r="E40" s="290" t="s">
        <v>12</v>
      </c>
      <c r="F40" s="288"/>
      <c r="G40" s="288"/>
      <c r="H40" s="288"/>
      <c r="I40" s="268">
        <f t="shared" si="1"/>
        <v>140.78</v>
      </c>
      <c r="J40" s="268"/>
      <c r="K40" s="268"/>
      <c r="L40" s="268">
        <v>45</v>
      </c>
      <c r="M40" s="268"/>
      <c r="N40" s="268"/>
      <c r="O40" s="289"/>
      <c r="P40" s="268">
        <f>45.78+50</f>
        <v>95.78</v>
      </c>
      <c r="Q40" s="63"/>
      <c r="R40" s="63"/>
      <c r="S40" s="287"/>
    </row>
    <row r="41" spans="1:19" ht="105" customHeight="1">
      <c r="A41" s="285"/>
      <c r="B41" s="265"/>
      <c r="C41" s="265"/>
      <c r="D41" s="279"/>
      <c r="E41" s="267" t="s">
        <v>13</v>
      </c>
      <c r="F41" s="288"/>
      <c r="G41" s="288"/>
      <c r="H41" s="288"/>
      <c r="I41" s="268">
        <f t="shared" si="1"/>
        <v>224.22</v>
      </c>
      <c r="J41" s="268"/>
      <c r="K41" s="268"/>
      <c r="L41" s="268"/>
      <c r="M41" s="268"/>
      <c r="N41" s="268"/>
      <c r="O41" s="289"/>
      <c r="P41" s="268">
        <v>224.22</v>
      </c>
      <c r="Q41" s="63"/>
      <c r="R41" s="63"/>
      <c r="S41" s="287"/>
    </row>
    <row r="42" spans="1:19" ht="113.25" customHeight="1">
      <c r="A42" s="285"/>
      <c r="B42" s="265"/>
      <c r="C42" s="265"/>
      <c r="D42" s="279"/>
      <c r="E42" s="267" t="s">
        <v>264</v>
      </c>
      <c r="F42" s="288"/>
      <c r="G42" s="288"/>
      <c r="H42" s="288"/>
      <c r="I42" s="268">
        <f t="shared" si="1"/>
        <v>1.4</v>
      </c>
      <c r="J42" s="268"/>
      <c r="K42" s="268"/>
      <c r="L42" s="268">
        <v>1.4</v>
      </c>
      <c r="M42" s="268"/>
      <c r="N42" s="268"/>
      <c r="O42" s="289"/>
      <c r="P42" s="268"/>
      <c r="Q42" s="63"/>
      <c r="R42" s="63"/>
      <c r="S42" s="287"/>
    </row>
    <row r="43" spans="1:19" ht="90" customHeight="1" hidden="1">
      <c r="A43" s="285"/>
      <c r="B43" s="265"/>
      <c r="C43" s="265"/>
      <c r="D43" s="279"/>
      <c r="E43" s="267"/>
      <c r="F43" s="288"/>
      <c r="G43" s="288"/>
      <c r="H43" s="288"/>
      <c r="I43" s="268">
        <f t="shared" si="1"/>
        <v>0</v>
      </c>
      <c r="J43" s="268"/>
      <c r="K43" s="268"/>
      <c r="L43" s="268"/>
      <c r="M43" s="268"/>
      <c r="N43" s="268"/>
      <c r="O43" s="289"/>
      <c r="P43" s="268"/>
      <c r="Q43" s="63"/>
      <c r="R43" s="63"/>
      <c r="S43" s="287"/>
    </row>
    <row r="44" spans="1:19" ht="39" customHeight="1">
      <c r="A44" s="285"/>
      <c r="B44" s="265"/>
      <c r="C44" s="265"/>
      <c r="D44" s="279"/>
      <c r="E44" s="267" t="s">
        <v>265</v>
      </c>
      <c r="F44" s="288"/>
      <c r="G44" s="288"/>
      <c r="H44" s="288"/>
      <c r="I44" s="268">
        <f t="shared" si="1"/>
        <v>40</v>
      </c>
      <c r="J44" s="268"/>
      <c r="K44" s="268"/>
      <c r="L44" s="268">
        <v>40</v>
      </c>
      <c r="M44" s="268"/>
      <c r="N44" s="268"/>
      <c r="O44" s="289"/>
      <c r="P44" s="268"/>
      <c r="Q44" s="63"/>
      <c r="R44" s="63"/>
      <c r="S44" s="287"/>
    </row>
    <row r="45" spans="1:19" ht="53.25" customHeight="1">
      <c r="A45" s="285"/>
      <c r="B45" s="265"/>
      <c r="C45" s="265"/>
      <c r="D45" s="279"/>
      <c r="E45" s="267" t="s">
        <v>266</v>
      </c>
      <c r="F45" s="288"/>
      <c r="G45" s="288"/>
      <c r="H45" s="288"/>
      <c r="I45" s="268">
        <f t="shared" si="1"/>
        <v>35</v>
      </c>
      <c r="J45" s="268"/>
      <c r="K45" s="268"/>
      <c r="L45" s="268">
        <v>35</v>
      </c>
      <c r="M45" s="268"/>
      <c r="N45" s="268"/>
      <c r="O45" s="289"/>
      <c r="P45" s="268"/>
      <c r="Q45" s="63"/>
      <c r="R45" s="63"/>
      <c r="S45" s="287"/>
    </row>
    <row r="46" spans="1:19" ht="53.25" customHeight="1">
      <c r="A46" s="285"/>
      <c r="B46" s="265" t="s">
        <v>267</v>
      </c>
      <c r="C46" s="265" t="s">
        <v>268</v>
      </c>
      <c r="D46" s="266" t="s">
        <v>269</v>
      </c>
      <c r="E46" s="267" t="s">
        <v>253</v>
      </c>
      <c r="F46" s="288"/>
      <c r="G46" s="288"/>
      <c r="H46" s="288"/>
      <c r="I46" s="268">
        <f t="shared" si="1"/>
        <v>12.4</v>
      </c>
      <c r="J46" s="268"/>
      <c r="K46" s="268"/>
      <c r="L46" s="268">
        <v>0.4</v>
      </c>
      <c r="M46" s="268"/>
      <c r="N46" s="268">
        <v>12</v>
      </c>
      <c r="O46" s="289"/>
      <c r="P46" s="268"/>
      <c r="Q46" s="63"/>
      <c r="R46" s="63"/>
      <c r="S46" s="287"/>
    </row>
    <row r="47" spans="1:19" ht="53.25" customHeight="1">
      <c r="A47" s="285"/>
      <c r="B47" s="265"/>
      <c r="C47" s="265"/>
      <c r="D47" s="266"/>
      <c r="E47" s="267" t="s">
        <v>293</v>
      </c>
      <c r="F47" s="288"/>
      <c r="G47" s="288"/>
      <c r="H47" s="288"/>
      <c r="I47" s="268"/>
      <c r="J47" s="268"/>
      <c r="K47" s="268"/>
      <c r="L47" s="268"/>
      <c r="M47" s="268"/>
      <c r="N47" s="268"/>
      <c r="O47" s="289"/>
      <c r="P47" s="268"/>
      <c r="Q47" s="63"/>
      <c r="R47" s="63"/>
      <c r="S47" s="287"/>
    </row>
    <row r="48" spans="1:19" ht="53.25" customHeight="1">
      <c r="A48" s="285"/>
      <c r="B48" s="265"/>
      <c r="C48" s="265"/>
      <c r="D48" s="266"/>
      <c r="E48" s="267" t="s">
        <v>254</v>
      </c>
      <c r="F48" s="288"/>
      <c r="G48" s="288"/>
      <c r="H48" s="288"/>
      <c r="I48" s="268">
        <f t="shared" si="1"/>
        <v>12.4</v>
      </c>
      <c r="J48" s="268"/>
      <c r="K48" s="268"/>
      <c r="L48" s="268">
        <v>0.4</v>
      </c>
      <c r="M48" s="268"/>
      <c r="N48" s="268">
        <v>12</v>
      </c>
      <c r="O48" s="289"/>
      <c r="P48" s="268"/>
      <c r="Q48" s="63"/>
      <c r="R48" s="63"/>
      <c r="S48" s="287"/>
    </row>
    <row r="49" spans="1:19" ht="49.5" customHeight="1">
      <c r="A49" s="285"/>
      <c r="B49" s="265" t="s">
        <v>270</v>
      </c>
      <c r="C49" s="265" t="s">
        <v>271</v>
      </c>
      <c r="D49" s="279" t="s">
        <v>272</v>
      </c>
      <c r="E49" s="267" t="s">
        <v>253</v>
      </c>
      <c r="F49" s="288"/>
      <c r="G49" s="288"/>
      <c r="H49" s="288"/>
      <c r="I49" s="268">
        <f t="shared" si="1"/>
        <v>94.2</v>
      </c>
      <c r="J49" s="268"/>
      <c r="K49" s="268"/>
      <c r="L49" s="268">
        <f>55.6+38.6</f>
        <v>94.2</v>
      </c>
      <c r="M49" s="268"/>
      <c r="N49" s="268"/>
      <c r="O49" s="268"/>
      <c r="P49" s="268"/>
      <c r="Q49" s="63"/>
      <c r="R49" s="63"/>
      <c r="S49" s="287"/>
    </row>
    <row r="50" spans="1:19" ht="37.5">
      <c r="A50" s="285"/>
      <c r="B50" s="265"/>
      <c r="C50" s="265"/>
      <c r="D50" s="279"/>
      <c r="E50" s="267" t="s">
        <v>259</v>
      </c>
      <c r="F50" s="286"/>
      <c r="G50" s="286"/>
      <c r="H50" s="286"/>
      <c r="I50" s="268">
        <f t="shared" si="1"/>
        <v>94.2</v>
      </c>
      <c r="J50" s="268"/>
      <c r="K50" s="268"/>
      <c r="L50" s="268">
        <f>55.6+38.6</f>
        <v>94.2</v>
      </c>
      <c r="M50" s="268"/>
      <c r="N50" s="268"/>
      <c r="O50" s="268"/>
      <c r="P50" s="268"/>
      <c r="Q50" s="63"/>
      <c r="R50" s="63"/>
      <c r="S50" s="287"/>
    </row>
    <row r="51" spans="1:19" ht="19.5">
      <c r="A51" s="285"/>
      <c r="B51" s="265"/>
      <c r="C51" s="265"/>
      <c r="D51" s="279"/>
      <c r="E51" s="267" t="s">
        <v>293</v>
      </c>
      <c r="F51" s="286"/>
      <c r="G51" s="286"/>
      <c r="H51" s="286"/>
      <c r="I51" s="268">
        <f t="shared" si="1"/>
        <v>0</v>
      </c>
      <c r="J51" s="268"/>
      <c r="K51" s="268"/>
      <c r="L51" s="268"/>
      <c r="M51" s="268"/>
      <c r="N51" s="268"/>
      <c r="O51" s="268"/>
      <c r="P51" s="268"/>
      <c r="Q51" s="63"/>
      <c r="R51" s="63"/>
      <c r="S51" s="287"/>
    </row>
    <row r="52" spans="1:19" ht="37.5">
      <c r="A52" s="285"/>
      <c r="B52" s="265"/>
      <c r="C52" s="265"/>
      <c r="D52" s="279"/>
      <c r="E52" s="267" t="s">
        <v>273</v>
      </c>
      <c r="F52" s="288"/>
      <c r="G52" s="288"/>
      <c r="H52" s="288"/>
      <c r="I52" s="268">
        <f t="shared" si="1"/>
        <v>55.6</v>
      </c>
      <c r="J52" s="268"/>
      <c r="K52" s="268"/>
      <c r="L52" s="268">
        <v>55.6</v>
      </c>
      <c r="M52" s="268"/>
      <c r="N52" s="268"/>
      <c r="O52" s="268"/>
      <c r="P52" s="268"/>
      <c r="Q52" s="63"/>
      <c r="R52" s="63"/>
      <c r="S52" s="287"/>
    </row>
    <row r="53" spans="1:19" ht="56.25">
      <c r="A53" s="285"/>
      <c r="B53" s="265" t="s">
        <v>412</v>
      </c>
      <c r="C53" s="265" t="s">
        <v>410</v>
      </c>
      <c r="D53" s="291" t="s">
        <v>413</v>
      </c>
      <c r="E53" s="267" t="s">
        <v>253</v>
      </c>
      <c r="F53" s="288"/>
      <c r="G53" s="288"/>
      <c r="H53" s="288"/>
      <c r="I53" s="268">
        <f t="shared" si="1"/>
        <v>2647.9300000000003</v>
      </c>
      <c r="J53" s="268"/>
      <c r="K53" s="268"/>
      <c r="L53" s="268">
        <f>L55</f>
        <v>600</v>
      </c>
      <c r="M53" s="268"/>
      <c r="N53" s="268">
        <f>N55</f>
        <v>0</v>
      </c>
      <c r="O53" s="268">
        <f>O55</f>
        <v>1847.93</v>
      </c>
      <c r="P53" s="268">
        <f>P55</f>
        <v>200</v>
      </c>
      <c r="Q53" s="63">
        <f>Q55+Q56+Q58</f>
        <v>0</v>
      </c>
      <c r="R53" s="63">
        <f>R55+R56+R58</f>
        <v>0</v>
      </c>
      <c r="S53" s="287"/>
    </row>
    <row r="54" spans="1:19" ht="19.5">
      <c r="A54" s="285"/>
      <c r="B54" s="265"/>
      <c r="C54" s="265"/>
      <c r="D54" s="291"/>
      <c r="E54" s="267" t="s">
        <v>293</v>
      </c>
      <c r="F54" s="288"/>
      <c r="G54" s="288"/>
      <c r="H54" s="288"/>
      <c r="I54" s="268"/>
      <c r="J54" s="268"/>
      <c r="K54" s="268"/>
      <c r="L54" s="268"/>
      <c r="M54" s="268"/>
      <c r="N54" s="268"/>
      <c r="O54" s="268"/>
      <c r="P54" s="268"/>
      <c r="Q54" s="63"/>
      <c r="R54" s="63"/>
      <c r="S54" s="287"/>
    </row>
    <row r="55" spans="1:21" ht="37.5">
      <c r="A55" s="285"/>
      <c r="B55" s="265"/>
      <c r="C55" s="265"/>
      <c r="D55" s="279"/>
      <c r="E55" s="267" t="s">
        <v>274</v>
      </c>
      <c r="F55" s="288"/>
      <c r="G55" s="288"/>
      <c r="H55" s="288"/>
      <c r="I55" s="268">
        <f t="shared" si="1"/>
        <v>2647.9300000000003</v>
      </c>
      <c r="J55" s="268"/>
      <c r="K55" s="268"/>
      <c r="L55" s="268">
        <v>600</v>
      </c>
      <c r="M55" s="268"/>
      <c r="N55" s="268"/>
      <c r="O55" s="268">
        <f>930+918-0.07</f>
        <v>1847.93</v>
      </c>
      <c r="P55" s="268">
        <v>200</v>
      </c>
      <c r="Q55" s="63"/>
      <c r="R55" s="63"/>
      <c r="S55" s="287"/>
      <c r="U55" s="253"/>
    </row>
    <row r="56" spans="1:19" ht="19.5">
      <c r="A56" s="285"/>
      <c r="B56" s="265"/>
      <c r="C56" s="265"/>
      <c r="D56" s="279"/>
      <c r="E56" s="267" t="s">
        <v>298</v>
      </c>
      <c r="F56" s="288"/>
      <c r="G56" s="288"/>
      <c r="H56" s="288"/>
      <c r="I56" s="268"/>
      <c r="J56" s="268"/>
      <c r="K56" s="268"/>
      <c r="L56" s="268"/>
      <c r="M56" s="268"/>
      <c r="N56" s="268"/>
      <c r="O56" s="268"/>
      <c r="P56" s="268"/>
      <c r="Q56" s="63"/>
      <c r="R56" s="63"/>
      <c r="S56" s="287"/>
    </row>
    <row r="57" spans="1:19" ht="37.5">
      <c r="A57" s="285"/>
      <c r="B57" s="265"/>
      <c r="C57" s="265"/>
      <c r="D57" s="279"/>
      <c r="E57" s="267" t="s">
        <v>275</v>
      </c>
      <c r="F57" s="288"/>
      <c r="G57" s="288"/>
      <c r="H57" s="288"/>
      <c r="I57" s="268">
        <f>L57+N57+O57+P57</f>
        <v>1847.93</v>
      </c>
      <c r="J57" s="268"/>
      <c r="K57" s="268"/>
      <c r="L57" s="268"/>
      <c r="M57" s="268"/>
      <c r="N57" s="268"/>
      <c r="O57" s="268">
        <f>930+918-0.07</f>
        <v>1847.93</v>
      </c>
      <c r="P57" s="268"/>
      <c r="Q57" s="63"/>
      <c r="R57" s="63"/>
      <c r="S57" s="287"/>
    </row>
    <row r="58" spans="1:19" ht="37.5">
      <c r="A58" s="285"/>
      <c r="B58" s="265"/>
      <c r="C58" s="265"/>
      <c r="D58" s="279"/>
      <c r="E58" s="267" t="s">
        <v>276</v>
      </c>
      <c r="F58" s="288"/>
      <c r="G58" s="288"/>
      <c r="H58" s="288"/>
      <c r="I58" s="268">
        <f t="shared" si="1"/>
        <v>800</v>
      </c>
      <c r="J58" s="268"/>
      <c r="K58" s="268"/>
      <c r="L58" s="268">
        <v>600</v>
      </c>
      <c r="M58" s="268"/>
      <c r="N58" s="268"/>
      <c r="O58" s="268"/>
      <c r="P58" s="268">
        <v>200</v>
      </c>
      <c r="Q58" s="63"/>
      <c r="R58" s="63"/>
      <c r="S58" s="287"/>
    </row>
    <row r="59" spans="1:19" ht="19.5">
      <c r="A59" s="285"/>
      <c r="B59" s="265" t="s">
        <v>153</v>
      </c>
      <c r="C59" s="265" t="s">
        <v>183</v>
      </c>
      <c r="D59" s="279" t="s">
        <v>154</v>
      </c>
      <c r="E59" s="267" t="s">
        <v>277</v>
      </c>
      <c r="F59" s="288"/>
      <c r="G59" s="288"/>
      <c r="H59" s="288"/>
      <c r="I59" s="268">
        <f t="shared" si="1"/>
        <v>1477.5</v>
      </c>
      <c r="J59" s="268"/>
      <c r="K59" s="268"/>
      <c r="L59" s="268">
        <f>L61+L62+L63+L64</f>
        <v>177.5</v>
      </c>
      <c r="M59" s="268"/>
      <c r="N59" s="268">
        <f>N61+N63</f>
        <v>1300</v>
      </c>
      <c r="O59" s="289"/>
      <c r="P59" s="268"/>
      <c r="Q59" s="262"/>
      <c r="R59" s="262"/>
      <c r="S59" s="292"/>
    </row>
    <row r="60" spans="1:19" ht="19.5">
      <c r="A60" s="285"/>
      <c r="B60" s="265"/>
      <c r="C60" s="265"/>
      <c r="D60" s="279"/>
      <c r="E60" s="267" t="s">
        <v>293</v>
      </c>
      <c r="F60" s="288"/>
      <c r="G60" s="288"/>
      <c r="H60" s="288"/>
      <c r="I60" s="268">
        <f t="shared" si="1"/>
        <v>0</v>
      </c>
      <c r="J60" s="268"/>
      <c r="K60" s="268"/>
      <c r="L60" s="268"/>
      <c r="M60" s="268"/>
      <c r="N60" s="268"/>
      <c r="O60" s="289"/>
      <c r="P60" s="268"/>
      <c r="Q60" s="63"/>
      <c r="R60" s="63"/>
      <c r="S60" s="287"/>
    </row>
    <row r="61" spans="1:19" ht="56.25">
      <c r="A61" s="285"/>
      <c r="B61" s="265"/>
      <c r="C61" s="265"/>
      <c r="D61" s="279"/>
      <c r="E61" s="267" t="s">
        <v>278</v>
      </c>
      <c r="F61" s="288"/>
      <c r="G61" s="288"/>
      <c r="H61" s="288"/>
      <c r="I61" s="268">
        <f t="shared" si="1"/>
        <v>1300</v>
      </c>
      <c r="J61" s="268"/>
      <c r="K61" s="268"/>
      <c r="L61" s="268"/>
      <c r="M61" s="268"/>
      <c r="N61" s="268">
        <v>1300</v>
      </c>
      <c r="O61" s="289"/>
      <c r="P61" s="268"/>
      <c r="Q61" s="63"/>
      <c r="R61" s="63"/>
      <c r="S61" s="287"/>
    </row>
    <row r="62" spans="1:19" ht="56.25">
      <c r="A62" s="285"/>
      <c r="B62" s="265"/>
      <c r="C62" s="265"/>
      <c r="D62" s="266"/>
      <c r="E62" s="267" t="s">
        <v>279</v>
      </c>
      <c r="F62" s="288"/>
      <c r="G62" s="288"/>
      <c r="H62" s="288"/>
      <c r="I62" s="268">
        <f t="shared" si="1"/>
        <v>174</v>
      </c>
      <c r="J62" s="268"/>
      <c r="K62" s="268"/>
      <c r="L62" s="268">
        <f>4+170</f>
        <v>174</v>
      </c>
      <c r="M62" s="268"/>
      <c r="N62" s="262"/>
      <c r="O62" s="289"/>
      <c r="P62" s="268"/>
      <c r="Q62" s="63"/>
      <c r="R62" s="63"/>
      <c r="S62" s="287"/>
    </row>
    <row r="63" spans="1:19" ht="19.5">
      <c r="A63" s="285"/>
      <c r="B63" s="265"/>
      <c r="C63" s="265"/>
      <c r="D63" s="266"/>
      <c r="E63" s="267" t="s">
        <v>280</v>
      </c>
      <c r="F63" s="288"/>
      <c r="G63" s="288"/>
      <c r="H63" s="288"/>
      <c r="I63" s="268">
        <f t="shared" si="1"/>
        <v>0</v>
      </c>
      <c r="J63" s="268"/>
      <c r="K63" s="268"/>
      <c r="L63" s="268"/>
      <c r="M63" s="268"/>
      <c r="N63" s="268"/>
      <c r="O63" s="289"/>
      <c r="P63" s="268"/>
      <c r="Q63" s="63"/>
      <c r="R63" s="63"/>
      <c r="S63" s="287"/>
    </row>
    <row r="64" spans="1:19" ht="37.5">
      <c r="A64" s="285"/>
      <c r="B64" s="265"/>
      <c r="C64" s="265"/>
      <c r="D64" s="266"/>
      <c r="E64" s="267" t="s">
        <v>281</v>
      </c>
      <c r="F64" s="288"/>
      <c r="G64" s="288"/>
      <c r="H64" s="288"/>
      <c r="I64" s="268">
        <f t="shared" si="1"/>
        <v>3.5</v>
      </c>
      <c r="J64" s="268"/>
      <c r="K64" s="268"/>
      <c r="L64" s="268">
        <v>3.5</v>
      </c>
      <c r="M64" s="268"/>
      <c r="N64" s="268"/>
      <c r="O64" s="289"/>
      <c r="P64" s="268"/>
      <c r="Q64" s="63"/>
      <c r="R64" s="63"/>
      <c r="S64" s="287"/>
    </row>
    <row r="65" spans="1:19" ht="38.25">
      <c r="A65" s="285"/>
      <c r="B65" s="259" t="s">
        <v>150</v>
      </c>
      <c r="C65" s="259"/>
      <c r="D65" s="293" t="s">
        <v>151</v>
      </c>
      <c r="E65" s="68" t="s">
        <v>252</v>
      </c>
      <c r="F65" s="288"/>
      <c r="G65" s="288"/>
      <c r="H65" s="288"/>
      <c r="I65" s="262">
        <f t="shared" si="1"/>
        <v>328</v>
      </c>
      <c r="J65" s="262"/>
      <c r="K65" s="262"/>
      <c r="L65" s="262">
        <f>L66+L67</f>
        <v>328</v>
      </c>
      <c r="M65" s="262"/>
      <c r="N65" s="262"/>
      <c r="O65" s="294"/>
      <c r="P65" s="262"/>
      <c r="Q65" s="262"/>
      <c r="R65" s="262"/>
      <c r="S65" s="292"/>
    </row>
    <row r="66" spans="1:19" ht="37.5">
      <c r="A66" s="285"/>
      <c r="B66" s="265" t="s">
        <v>156</v>
      </c>
      <c r="C66" s="265" t="s">
        <v>157</v>
      </c>
      <c r="D66" s="279" t="s">
        <v>158</v>
      </c>
      <c r="E66" s="267" t="s">
        <v>255</v>
      </c>
      <c r="F66" s="288"/>
      <c r="G66" s="288"/>
      <c r="H66" s="288"/>
      <c r="I66" s="268">
        <f t="shared" si="1"/>
        <v>320</v>
      </c>
      <c r="J66" s="268"/>
      <c r="K66" s="268"/>
      <c r="L66" s="268">
        <v>320</v>
      </c>
      <c r="M66" s="268"/>
      <c r="N66" s="268"/>
      <c r="O66" s="289"/>
      <c r="P66" s="268"/>
      <c r="Q66" s="63"/>
      <c r="R66" s="63"/>
      <c r="S66" s="287"/>
    </row>
    <row r="67" spans="1:19" ht="19.5">
      <c r="A67" s="285"/>
      <c r="B67" s="265"/>
      <c r="C67" s="265"/>
      <c r="D67" s="266"/>
      <c r="E67" s="267" t="s">
        <v>253</v>
      </c>
      <c r="F67" s="288"/>
      <c r="G67" s="288"/>
      <c r="H67" s="288"/>
      <c r="I67" s="268">
        <f t="shared" si="1"/>
        <v>8</v>
      </c>
      <c r="J67" s="268"/>
      <c r="K67" s="268"/>
      <c r="L67" s="268">
        <v>8</v>
      </c>
      <c r="M67" s="268"/>
      <c r="N67" s="268"/>
      <c r="O67" s="289"/>
      <c r="P67" s="268"/>
      <c r="Q67" s="63"/>
      <c r="R67" s="63"/>
      <c r="S67" s="287"/>
    </row>
    <row r="68" spans="1:19" ht="19.5">
      <c r="A68" s="285"/>
      <c r="B68" s="295">
        <v>24</v>
      </c>
      <c r="C68" s="24"/>
      <c r="D68" s="281" t="s">
        <v>436</v>
      </c>
      <c r="E68" s="68" t="s">
        <v>252</v>
      </c>
      <c r="F68" s="288"/>
      <c r="G68" s="288"/>
      <c r="H68" s="288"/>
      <c r="I68" s="262">
        <f t="shared" si="1"/>
        <v>371.03</v>
      </c>
      <c r="J68" s="262"/>
      <c r="K68" s="262"/>
      <c r="L68" s="262">
        <f>L69+L72</f>
        <v>133.03</v>
      </c>
      <c r="M68" s="262">
        <f aca="true" t="shared" si="5" ref="M68:S68">M72</f>
        <v>0</v>
      </c>
      <c r="N68" s="262">
        <f>N69+N72</f>
        <v>238</v>
      </c>
      <c r="O68" s="262">
        <f>O69+O72</f>
        <v>0</v>
      </c>
      <c r="P68" s="262">
        <f>P69+P72</f>
        <v>0</v>
      </c>
      <c r="Q68" s="262">
        <f t="shared" si="5"/>
        <v>0</v>
      </c>
      <c r="R68" s="262">
        <f t="shared" si="5"/>
        <v>0</v>
      </c>
      <c r="S68" s="292">
        <f t="shared" si="5"/>
        <v>0</v>
      </c>
    </row>
    <row r="69" spans="1:19" ht="19.5">
      <c r="A69" s="285"/>
      <c r="B69" s="255">
        <v>110201</v>
      </c>
      <c r="C69" s="265" t="s">
        <v>282</v>
      </c>
      <c r="D69" s="266" t="s">
        <v>283</v>
      </c>
      <c r="E69" s="267" t="s">
        <v>253</v>
      </c>
      <c r="F69" s="288"/>
      <c r="G69" s="288"/>
      <c r="H69" s="288"/>
      <c r="I69" s="268">
        <f t="shared" si="1"/>
        <v>7.3</v>
      </c>
      <c r="J69" s="262"/>
      <c r="K69" s="262"/>
      <c r="L69" s="268">
        <f>L71</f>
        <v>0.3</v>
      </c>
      <c r="M69" s="262"/>
      <c r="N69" s="268">
        <f>N71</f>
        <v>7</v>
      </c>
      <c r="O69" s="262"/>
      <c r="P69" s="262"/>
      <c r="Q69" s="262"/>
      <c r="R69" s="262"/>
      <c r="S69" s="292"/>
    </row>
    <row r="70" spans="1:19" ht="19.5">
      <c r="A70" s="285"/>
      <c r="B70" s="295"/>
      <c r="C70" s="265"/>
      <c r="D70" s="266"/>
      <c r="E70" s="267" t="s">
        <v>293</v>
      </c>
      <c r="F70" s="288"/>
      <c r="G70" s="288"/>
      <c r="H70" s="288"/>
      <c r="I70" s="262"/>
      <c r="J70" s="262"/>
      <c r="K70" s="262"/>
      <c r="L70" s="268"/>
      <c r="M70" s="262"/>
      <c r="N70" s="268"/>
      <c r="O70" s="262"/>
      <c r="P70" s="262"/>
      <c r="Q70" s="262"/>
      <c r="R70" s="262"/>
      <c r="S70" s="292"/>
    </row>
    <row r="71" spans="1:19" ht="37.5">
      <c r="A71" s="285"/>
      <c r="B71" s="295"/>
      <c r="C71" s="24"/>
      <c r="D71" s="281"/>
      <c r="E71" s="267" t="s">
        <v>261</v>
      </c>
      <c r="F71" s="288"/>
      <c r="G71" s="288"/>
      <c r="H71" s="288"/>
      <c r="I71" s="268">
        <f t="shared" si="1"/>
        <v>7.3</v>
      </c>
      <c r="J71" s="262"/>
      <c r="K71" s="262"/>
      <c r="L71" s="268">
        <v>0.3</v>
      </c>
      <c r="M71" s="262"/>
      <c r="N71" s="268">
        <v>7</v>
      </c>
      <c r="O71" s="262"/>
      <c r="P71" s="262"/>
      <c r="Q71" s="262"/>
      <c r="R71" s="262"/>
      <c r="S71" s="292"/>
    </row>
    <row r="72" spans="1:19" ht="37.5">
      <c r="A72" s="285"/>
      <c r="B72" s="265" t="s">
        <v>437</v>
      </c>
      <c r="C72" s="265" t="s">
        <v>438</v>
      </c>
      <c r="D72" s="266" t="s">
        <v>439</v>
      </c>
      <c r="E72" s="267" t="s">
        <v>253</v>
      </c>
      <c r="F72" s="288"/>
      <c r="G72" s="288"/>
      <c r="H72" s="288"/>
      <c r="I72" s="268">
        <f t="shared" si="1"/>
        <v>363.73</v>
      </c>
      <c r="J72" s="268"/>
      <c r="K72" s="268"/>
      <c r="L72" s="268">
        <f>L73+L74</f>
        <v>132.73</v>
      </c>
      <c r="M72" s="268"/>
      <c r="N72" s="268">
        <f>N73+N74</f>
        <v>231</v>
      </c>
      <c r="O72" s="289"/>
      <c r="P72" s="268"/>
      <c r="Q72" s="63"/>
      <c r="R72" s="63"/>
      <c r="S72" s="287"/>
    </row>
    <row r="73" spans="1:19" ht="19.5">
      <c r="A73" s="285"/>
      <c r="B73" s="265"/>
      <c r="C73" s="265"/>
      <c r="D73" s="266"/>
      <c r="E73" s="267" t="s">
        <v>14</v>
      </c>
      <c r="F73" s="288"/>
      <c r="G73" s="288"/>
      <c r="H73" s="288"/>
      <c r="I73" s="268">
        <f t="shared" si="1"/>
        <v>77.43</v>
      </c>
      <c r="J73" s="268"/>
      <c r="K73" s="268"/>
      <c r="L73" s="268">
        <f>10+45.8+0.63</f>
        <v>56.43</v>
      </c>
      <c r="M73" s="268"/>
      <c r="N73" s="268">
        <v>21</v>
      </c>
      <c r="O73" s="289"/>
      <c r="P73" s="268"/>
      <c r="Q73" s="63"/>
      <c r="R73" s="63"/>
      <c r="S73" s="287"/>
    </row>
    <row r="74" spans="1:19" ht="19.5">
      <c r="A74" s="285"/>
      <c r="B74" s="265"/>
      <c r="C74" s="265"/>
      <c r="D74" s="266"/>
      <c r="E74" s="296" t="s">
        <v>284</v>
      </c>
      <c r="F74" s="288"/>
      <c r="G74" s="288"/>
      <c r="H74" s="288"/>
      <c r="I74" s="268">
        <f t="shared" si="1"/>
        <v>286.3</v>
      </c>
      <c r="J74" s="268"/>
      <c r="K74" s="268"/>
      <c r="L74" s="268">
        <f>70+6.3</f>
        <v>76.3</v>
      </c>
      <c r="M74" s="268"/>
      <c r="N74" s="268">
        <f>N76</f>
        <v>210</v>
      </c>
      <c r="O74" s="289"/>
      <c r="P74" s="268"/>
      <c r="Q74" s="63"/>
      <c r="R74" s="63"/>
      <c r="S74" s="287"/>
    </row>
    <row r="75" spans="1:19" ht="19.5">
      <c r="A75" s="285"/>
      <c r="B75" s="265"/>
      <c r="C75" s="265"/>
      <c r="D75" s="266"/>
      <c r="E75" s="267" t="s">
        <v>293</v>
      </c>
      <c r="F75" s="288"/>
      <c r="G75" s="288"/>
      <c r="H75" s="288"/>
      <c r="I75" s="268"/>
      <c r="J75" s="268"/>
      <c r="K75" s="268"/>
      <c r="L75" s="268"/>
      <c r="M75" s="268"/>
      <c r="N75" s="268"/>
      <c r="O75" s="289"/>
      <c r="P75" s="268"/>
      <c r="Q75" s="63"/>
      <c r="R75" s="63"/>
      <c r="S75" s="287"/>
    </row>
    <row r="76" spans="1:19" ht="56.25">
      <c r="A76" s="285"/>
      <c r="B76" s="265"/>
      <c r="C76" s="265"/>
      <c r="D76" s="266"/>
      <c r="E76" s="296" t="s">
        <v>285</v>
      </c>
      <c r="F76" s="288"/>
      <c r="G76" s="288"/>
      <c r="H76" s="288"/>
      <c r="I76" s="268">
        <f t="shared" si="1"/>
        <v>216.3</v>
      </c>
      <c r="J76" s="268"/>
      <c r="K76" s="268"/>
      <c r="L76" s="268">
        <v>6.3</v>
      </c>
      <c r="M76" s="268"/>
      <c r="N76" s="268">
        <v>210</v>
      </c>
      <c r="O76" s="289"/>
      <c r="P76" s="268"/>
      <c r="Q76" s="63"/>
      <c r="R76" s="63"/>
      <c r="S76" s="287"/>
    </row>
    <row r="77" spans="1:21" ht="37.5">
      <c r="A77" s="285"/>
      <c r="B77" s="295">
        <v>75</v>
      </c>
      <c r="C77" s="259"/>
      <c r="D77" s="297" t="s">
        <v>402</v>
      </c>
      <c r="E77" s="68" t="s">
        <v>252</v>
      </c>
      <c r="F77" s="288"/>
      <c r="G77" s="288"/>
      <c r="H77" s="288"/>
      <c r="I77" s="262">
        <f t="shared" si="1"/>
        <v>1464.214</v>
      </c>
      <c r="J77" s="262"/>
      <c r="K77" s="262"/>
      <c r="L77" s="262">
        <f>L78+L79+L84</f>
        <v>1088</v>
      </c>
      <c r="M77" s="262">
        <f>M79+M84</f>
        <v>0</v>
      </c>
      <c r="N77" s="262">
        <f>N78+N79+N84</f>
        <v>0</v>
      </c>
      <c r="O77" s="262">
        <f>O78+O79+O84</f>
        <v>119.114</v>
      </c>
      <c r="P77" s="262">
        <f>P78+P79+P84</f>
        <v>257.1</v>
      </c>
      <c r="Q77" s="63"/>
      <c r="R77" s="63"/>
      <c r="S77" s="287"/>
      <c r="U77" s="253"/>
    </row>
    <row r="78" spans="1:21" ht="19.5">
      <c r="A78" s="285"/>
      <c r="B78" s="275"/>
      <c r="C78" s="265"/>
      <c r="D78" s="266"/>
      <c r="E78" s="267"/>
      <c r="F78" s="288"/>
      <c r="G78" s="288"/>
      <c r="H78" s="288"/>
      <c r="I78" s="268">
        <f t="shared" si="1"/>
        <v>0</v>
      </c>
      <c r="J78" s="262"/>
      <c r="K78" s="262"/>
      <c r="L78" s="268">
        <v>0</v>
      </c>
      <c r="M78" s="268"/>
      <c r="N78" s="268"/>
      <c r="O78" s="262"/>
      <c r="P78" s="262"/>
      <c r="Q78" s="63"/>
      <c r="R78" s="63"/>
      <c r="S78" s="287"/>
      <c r="U78" s="253"/>
    </row>
    <row r="79" spans="1:19" ht="19.5">
      <c r="A79" s="285"/>
      <c r="B79" s="275">
        <v>250380</v>
      </c>
      <c r="C79" s="265" t="s">
        <v>399</v>
      </c>
      <c r="D79" s="270" t="s">
        <v>397</v>
      </c>
      <c r="E79" s="267" t="s">
        <v>286</v>
      </c>
      <c r="F79" s="288"/>
      <c r="G79" s="288"/>
      <c r="H79" s="288"/>
      <c r="I79" s="268">
        <f t="shared" si="1"/>
        <v>994.214</v>
      </c>
      <c r="J79" s="268"/>
      <c r="K79" s="268"/>
      <c r="L79" s="268">
        <f>L81+L82+L83</f>
        <v>838</v>
      </c>
      <c r="M79" s="268"/>
      <c r="N79" s="268">
        <f>N81+N82+N83</f>
        <v>0</v>
      </c>
      <c r="O79" s="268">
        <f>O81+O82+O83</f>
        <v>119.114</v>
      </c>
      <c r="P79" s="268">
        <v>37.1</v>
      </c>
      <c r="Q79" s="63"/>
      <c r="R79" s="63"/>
      <c r="S79" s="287"/>
    </row>
    <row r="80" spans="1:19" ht="19.5">
      <c r="A80" s="285"/>
      <c r="B80" s="275"/>
      <c r="C80" s="265"/>
      <c r="D80" s="270"/>
      <c r="E80" s="267" t="s">
        <v>293</v>
      </c>
      <c r="F80" s="288"/>
      <c r="G80" s="288"/>
      <c r="H80" s="288"/>
      <c r="I80" s="268"/>
      <c r="J80" s="268"/>
      <c r="K80" s="268"/>
      <c r="L80" s="268"/>
      <c r="M80" s="268"/>
      <c r="N80" s="268"/>
      <c r="O80" s="289"/>
      <c r="P80" s="268"/>
      <c r="Q80" s="63"/>
      <c r="R80" s="63"/>
      <c r="S80" s="287"/>
    </row>
    <row r="81" spans="1:19" ht="37.5">
      <c r="A81" s="285"/>
      <c r="B81" s="275"/>
      <c r="C81" s="265"/>
      <c r="D81" s="270"/>
      <c r="E81" s="267" t="s">
        <v>465</v>
      </c>
      <c r="F81" s="288"/>
      <c r="G81" s="288"/>
      <c r="H81" s="288"/>
      <c r="I81" s="268">
        <v>838</v>
      </c>
      <c r="J81" s="268"/>
      <c r="K81" s="268"/>
      <c r="L81" s="268">
        <v>838</v>
      </c>
      <c r="M81" s="268"/>
      <c r="N81" s="268"/>
      <c r="O81" s="289"/>
      <c r="P81" s="268"/>
      <c r="Q81" s="63"/>
      <c r="R81" s="63"/>
      <c r="S81" s="287"/>
    </row>
    <row r="82" spans="1:19" ht="62.25" customHeight="1">
      <c r="A82" s="285"/>
      <c r="B82" s="275"/>
      <c r="C82" s="265"/>
      <c r="D82" s="270"/>
      <c r="E82" s="267" t="s">
        <v>287</v>
      </c>
      <c r="F82" s="288"/>
      <c r="G82" s="288"/>
      <c r="H82" s="288"/>
      <c r="I82" s="268">
        <f t="shared" si="1"/>
        <v>37.1</v>
      </c>
      <c r="J82" s="268"/>
      <c r="K82" s="268"/>
      <c r="L82" s="268"/>
      <c r="M82" s="268"/>
      <c r="N82" s="268"/>
      <c r="O82" s="289"/>
      <c r="P82" s="268">
        <v>37.1</v>
      </c>
      <c r="Q82" s="63"/>
      <c r="R82" s="63"/>
      <c r="S82" s="287"/>
    </row>
    <row r="83" spans="1:19" ht="40.5" customHeight="1">
      <c r="A83" s="285"/>
      <c r="B83" s="275"/>
      <c r="C83" s="265"/>
      <c r="D83" s="270"/>
      <c r="E83" s="267" t="s">
        <v>456</v>
      </c>
      <c r="F83" s="288"/>
      <c r="G83" s="288"/>
      <c r="H83" s="288"/>
      <c r="I83" s="268">
        <f t="shared" si="1"/>
        <v>119.114</v>
      </c>
      <c r="J83" s="268"/>
      <c r="K83" s="268"/>
      <c r="L83" s="268"/>
      <c r="M83" s="268"/>
      <c r="N83" s="268"/>
      <c r="O83" s="268">
        <f>83.625+35.489</f>
        <v>119.114</v>
      </c>
      <c r="P83" s="268"/>
      <c r="Q83" s="63"/>
      <c r="R83" s="63"/>
      <c r="S83" s="287"/>
    </row>
    <row r="84" spans="1:19" ht="51" customHeight="1">
      <c r="A84" s="285"/>
      <c r="B84" s="255">
        <v>250324</v>
      </c>
      <c r="C84" s="298" t="s">
        <v>399</v>
      </c>
      <c r="D84" s="299" t="s">
        <v>142</v>
      </c>
      <c r="E84" s="267" t="s">
        <v>286</v>
      </c>
      <c r="F84" s="288"/>
      <c r="G84" s="288"/>
      <c r="H84" s="288"/>
      <c r="I84" s="268">
        <f t="shared" si="1"/>
        <v>470</v>
      </c>
      <c r="J84" s="268"/>
      <c r="K84" s="268"/>
      <c r="L84" s="268">
        <f>L85</f>
        <v>250</v>
      </c>
      <c r="M84" s="268"/>
      <c r="N84" s="268"/>
      <c r="O84" s="289"/>
      <c r="P84" s="268">
        <f>P85</f>
        <v>220</v>
      </c>
      <c r="Q84" s="63"/>
      <c r="R84" s="63"/>
      <c r="S84" s="287"/>
    </row>
    <row r="85" spans="1:19" ht="62.25" customHeight="1">
      <c r="A85" s="285"/>
      <c r="B85" s="255"/>
      <c r="C85" s="298"/>
      <c r="D85" s="299"/>
      <c r="E85" s="267" t="s">
        <v>288</v>
      </c>
      <c r="F85" s="288"/>
      <c r="G85" s="288"/>
      <c r="H85" s="288"/>
      <c r="I85" s="268">
        <f t="shared" si="1"/>
        <v>470</v>
      </c>
      <c r="J85" s="268"/>
      <c r="K85" s="268"/>
      <c r="L85" s="268">
        <v>250</v>
      </c>
      <c r="M85" s="268"/>
      <c r="N85" s="268"/>
      <c r="O85" s="289"/>
      <c r="P85" s="268">
        <f>220</f>
        <v>220</v>
      </c>
      <c r="Q85" s="63"/>
      <c r="R85" s="63"/>
      <c r="S85" s="287"/>
    </row>
    <row r="86" spans="1:19" ht="19.5">
      <c r="A86" s="466" t="s">
        <v>289</v>
      </c>
      <c r="B86" s="466"/>
      <c r="C86" s="466"/>
      <c r="D86" s="466"/>
      <c r="E86" s="466"/>
      <c r="F86" s="300"/>
      <c r="G86" s="300"/>
      <c r="H86" s="300"/>
      <c r="I86" s="262">
        <f>I12+I25+I65+I68+I77</f>
        <v>9007.574</v>
      </c>
      <c r="J86" s="262"/>
      <c r="K86" s="262"/>
      <c r="L86" s="262">
        <f>L12+L25+L65+L68+L77</f>
        <v>3441.03</v>
      </c>
      <c r="M86" s="262">
        <f>M12+M25+M65+M68+M77</f>
        <v>0</v>
      </c>
      <c r="N86" s="262">
        <f>N12+N25+N65+N68+N77</f>
        <v>2489.9</v>
      </c>
      <c r="O86" s="262">
        <f>O12+O25+O65+O68+O77</f>
        <v>2164.544</v>
      </c>
      <c r="P86" s="262">
        <f>P12+P25+P65+P68+P77</f>
        <v>912.1</v>
      </c>
      <c r="Q86" s="262">
        <f>Q12+Q25+Q68</f>
        <v>0</v>
      </c>
      <c r="R86" s="262">
        <f>R12+R25+R68</f>
        <v>0</v>
      </c>
      <c r="S86" s="292">
        <f>S12+S25+S68</f>
        <v>0</v>
      </c>
    </row>
    <row r="87" spans="1:19" ht="12.75" hidden="1">
      <c r="A87" s="285"/>
      <c r="B87" s="285"/>
      <c r="C87" s="285"/>
      <c r="D87" s="285"/>
      <c r="E87" s="285"/>
      <c r="F87" s="301"/>
      <c r="G87" s="301"/>
      <c r="H87" s="301"/>
      <c r="I87" s="301"/>
      <c r="J87" s="301"/>
      <c r="K87" s="301"/>
      <c r="L87" s="301"/>
      <c r="M87" s="301"/>
      <c r="N87" s="301"/>
      <c r="O87" s="301"/>
      <c r="P87" s="301"/>
      <c r="Q87" s="301"/>
      <c r="R87" s="301"/>
      <c r="S87" s="301"/>
    </row>
    <row r="88" spans="1:19" ht="12.75" hidden="1">
      <c r="A88" s="285"/>
      <c r="B88" s="285"/>
      <c r="C88" s="285"/>
      <c r="D88" s="285"/>
      <c r="E88" s="285"/>
      <c r="F88" s="301"/>
      <c r="G88" s="301"/>
      <c r="H88" s="301"/>
      <c r="I88" s="301"/>
      <c r="J88" s="301"/>
      <c r="K88" s="301"/>
      <c r="L88" s="301"/>
      <c r="M88" s="301"/>
      <c r="N88" s="301"/>
      <c r="O88" s="301"/>
      <c r="P88" s="301"/>
      <c r="Q88" s="301"/>
      <c r="R88" s="301"/>
      <c r="S88" s="301"/>
    </row>
    <row r="89" spans="1:19" ht="12.75" hidden="1">
      <c r="A89" s="285"/>
      <c r="B89" s="285"/>
      <c r="C89" s="285"/>
      <c r="D89" s="285"/>
      <c r="E89" s="285"/>
      <c r="F89" s="285"/>
      <c r="G89" s="285"/>
      <c r="H89" s="285"/>
      <c r="I89" s="285"/>
      <c r="J89" s="285"/>
      <c r="K89" s="285"/>
      <c r="L89" s="285"/>
      <c r="M89" s="285"/>
      <c r="N89" s="285"/>
      <c r="O89" s="285"/>
      <c r="P89" s="285"/>
      <c r="Q89" s="285"/>
      <c r="R89" s="285"/>
      <c r="S89" s="285"/>
    </row>
    <row r="90" ht="12.75" hidden="1"/>
    <row r="92" ht="12.75">
      <c r="I92" s="253"/>
    </row>
    <row r="93" spans="6:12" ht="12.75">
      <c r="F93" s="302"/>
      <c r="G93" s="302"/>
      <c r="H93" s="302"/>
      <c r="I93" s="304"/>
      <c r="J93" s="256"/>
      <c r="K93" s="256"/>
      <c r="L93" s="256"/>
    </row>
    <row r="94" spans="9:12" ht="12.75">
      <c r="I94" s="253"/>
      <c r="L94" s="253"/>
    </row>
    <row r="95" ht="12.75">
      <c r="L95" s="303"/>
    </row>
    <row r="96" ht="12.75">
      <c r="I96" s="253"/>
    </row>
    <row r="97" ht="12.75">
      <c r="I97" s="253"/>
    </row>
    <row r="98" ht="12.75">
      <c r="I98" s="253"/>
    </row>
  </sheetData>
  <mergeCells count="22">
    <mergeCell ref="A86:E86"/>
    <mergeCell ref="I9:I11"/>
    <mergeCell ref="L9:R9"/>
    <mergeCell ref="S9:S11"/>
    <mergeCell ref="L10:L11"/>
    <mergeCell ref="N10:N11"/>
    <mergeCell ref="O10:O11"/>
    <mergeCell ref="P10:P11"/>
    <mergeCell ref="Q10:Q11"/>
    <mergeCell ref="R10:R11"/>
    <mergeCell ref="E9:E11"/>
    <mergeCell ref="F9:F11"/>
    <mergeCell ref="G9:G11"/>
    <mergeCell ref="H9:H11"/>
    <mergeCell ref="A9:A11"/>
    <mergeCell ref="B9:B11"/>
    <mergeCell ref="C9:C11"/>
    <mergeCell ref="D9:D11"/>
    <mergeCell ref="O2:S2"/>
    <mergeCell ref="F3:S3"/>
    <mergeCell ref="F4:S4"/>
    <mergeCell ref="A5:S5"/>
  </mergeCells>
  <printOptions/>
  <pageMargins left="0.35" right="0.24" top="0.17" bottom="0.17" header="0.17" footer="0.17"/>
  <pageSetup fitToHeight="2" fitToWidth="1" horizontalDpi="600" verticalDpi="600" orientation="portrait" paperSize="9" scale="35" r:id="rId1"/>
</worksheet>
</file>

<file path=xl/worksheets/sheet6.xml><?xml version="1.0" encoding="utf-8"?>
<worksheet xmlns="http://schemas.openxmlformats.org/spreadsheetml/2006/main" xmlns:r="http://schemas.openxmlformats.org/officeDocument/2006/relationships">
  <sheetPr>
    <pageSetUpPr fitToPage="1"/>
  </sheetPr>
  <dimension ref="A1:M45"/>
  <sheetViews>
    <sheetView workbookViewId="0" topLeftCell="A1">
      <selection activeCell="B3" sqref="B3"/>
    </sheetView>
  </sheetViews>
  <sheetFormatPr defaultColWidth="9.16015625" defaultRowHeight="12.75"/>
  <cols>
    <col min="1" max="1" width="9.5" style="34" customWidth="1"/>
    <col min="2" max="2" width="94.16015625" style="34" customWidth="1"/>
    <col min="3" max="3" width="19.33203125" style="34" customWidth="1"/>
    <col min="4" max="4" width="21.33203125" style="34" customWidth="1"/>
    <col min="5" max="5" width="16.33203125" style="34" customWidth="1"/>
    <col min="6" max="6" width="18.5" style="34" customWidth="1"/>
    <col min="7" max="7" width="15.5" style="34" customWidth="1"/>
    <col min="8" max="12" width="9.16015625" style="34" customWidth="1"/>
    <col min="13" max="16384" width="9.16015625" style="213" customWidth="1"/>
  </cols>
  <sheetData>
    <row r="1" spans="1:12" s="40" customFormat="1" ht="12.75" customHeight="1">
      <c r="A1" s="39"/>
      <c r="B1" s="39"/>
      <c r="C1" s="39"/>
      <c r="D1" s="39"/>
      <c r="E1" s="39"/>
      <c r="F1" s="39"/>
      <c r="G1" s="39"/>
      <c r="H1" s="39"/>
      <c r="I1" s="39"/>
      <c r="J1" s="39"/>
      <c r="K1" s="39"/>
      <c r="L1" s="39"/>
    </row>
    <row r="2" spans="3:6" ht="12.75" customHeight="1">
      <c r="C2" s="212"/>
      <c r="D2" s="212"/>
      <c r="E2" s="212"/>
      <c r="F2" s="212"/>
    </row>
    <row r="3" spans="3:13" ht="117.75" customHeight="1">
      <c r="C3" s="461" t="s">
        <v>341</v>
      </c>
      <c r="D3" s="461"/>
      <c r="E3" s="461"/>
      <c r="F3" s="461"/>
      <c r="M3" s="34"/>
    </row>
    <row r="4" spans="1:6" ht="36" customHeight="1">
      <c r="A4" s="468" t="s">
        <v>209</v>
      </c>
      <c r="B4" s="469"/>
      <c r="C4" s="469"/>
      <c r="D4" s="469"/>
      <c r="E4" s="469"/>
      <c r="F4" s="469"/>
    </row>
    <row r="5" spans="1:6" ht="12.75" customHeight="1">
      <c r="A5" s="470"/>
      <c r="B5" s="470"/>
      <c r="C5" s="470"/>
      <c r="D5" s="470"/>
      <c r="E5" s="470"/>
      <c r="F5" s="214" t="s">
        <v>315</v>
      </c>
    </row>
    <row r="6" spans="1:12" s="217" customFormat="1" ht="38.25" customHeight="1">
      <c r="A6" s="471" t="s">
        <v>316</v>
      </c>
      <c r="B6" s="471" t="s">
        <v>210</v>
      </c>
      <c r="C6" s="471" t="s">
        <v>307</v>
      </c>
      <c r="D6" s="471" t="s">
        <v>318</v>
      </c>
      <c r="E6" s="471" t="s">
        <v>319</v>
      </c>
      <c r="F6" s="471"/>
      <c r="G6" s="216"/>
      <c r="H6" s="216"/>
      <c r="I6" s="216"/>
      <c r="J6" s="216"/>
      <c r="K6" s="216"/>
      <c r="L6" s="216"/>
    </row>
    <row r="7" spans="1:12" s="217" customFormat="1" ht="38.25" customHeight="1">
      <c r="A7" s="471"/>
      <c r="B7" s="471"/>
      <c r="C7" s="471"/>
      <c r="D7" s="471"/>
      <c r="E7" s="215" t="s">
        <v>307</v>
      </c>
      <c r="F7" s="218" t="s">
        <v>320</v>
      </c>
      <c r="G7" s="216"/>
      <c r="H7" s="216"/>
      <c r="I7" s="216"/>
      <c r="J7" s="216"/>
      <c r="K7" s="216"/>
      <c r="L7" s="216"/>
    </row>
    <row r="8" spans="1:12" s="223" customFormat="1" ht="26.25" customHeight="1">
      <c r="A8" s="219">
        <v>200000</v>
      </c>
      <c r="B8" s="220" t="s">
        <v>211</v>
      </c>
      <c r="C8" s="221">
        <f>SUM(D8+E8)</f>
        <v>3477.319629999999</v>
      </c>
      <c r="D8" s="221">
        <f>SUM(D13-D15)+D17</f>
        <v>-2453.6103700000003</v>
      </c>
      <c r="E8" s="221">
        <f>SUM(E13-E15)+E17</f>
        <v>5930.929999999999</v>
      </c>
      <c r="F8" s="221">
        <f>SUM(F13-F15)+F17</f>
        <v>5930.929999999999</v>
      </c>
      <c r="G8" s="222"/>
      <c r="H8" s="34"/>
      <c r="I8" s="34"/>
      <c r="J8" s="34"/>
      <c r="K8" s="34"/>
      <c r="L8" s="34"/>
    </row>
    <row r="9" spans="1:12" s="226" customFormat="1" ht="27" customHeight="1">
      <c r="A9" s="219">
        <v>208000</v>
      </c>
      <c r="B9" s="220" t="s">
        <v>212</v>
      </c>
      <c r="C9" s="221">
        <f aca="true" t="shared" si="0" ref="C9:C35">SUM(D9+E9)</f>
        <v>3477.319629999999</v>
      </c>
      <c r="D9" s="224">
        <f>D10+D17</f>
        <v>-2453.6103700000003</v>
      </c>
      <c r="E9" s="224">
        <f>E10+E17</f>
        <v>5930.929999999999</v>
      </c>
      <c r="F9" s="224">
        <f>F10+F17</f>
        <v>5930.929999999999</v>
      </c>
      <c r="G9" s="225"/>
      <c r="H9" s="225"/>
      <c r="I9" s="225"/>
      <c r="J9" s="225"/>
      <c r="K9" s="225"/>
      <c r="L9" s="225"/>
    </row>
    <row r="10" spans="1:12" s="226" customFormat="1" ht="21" customHeight="1">
      <c r="A10" s="219"/>
      <c r="B10" s="227" t="s">
        <v>213</v>
      </c>
      <c r="C10" s="221">
        <f t="shared" si="0"/>
        <v>3477.31963</v>
      </c>
      <c r="D10" s="224">
        <f>D13-D15</f>
        <v>3477.31963</v>
      </c>
      <c r="E10" s="224">
        <f>E13-E15</f>
        <v>0</v>
      </c>
      <c r="F10" s="224">
        <f>F13-F15</f>
        <v>0</v>
      </c>
      <c r="G10" s="225"/>
      <c r="H10" s="225"/>
      <c r="I10" s="225"/>
      <c r="J10" s="225"/>
      <c r="K10" s="225"/>
      <c r="L10" s="225"/>
    </row>
    <row r="11" spans="1:12" s="232" customFormat="1" ht="20.25" customHeight="1" hidden="1">
      <c r="A11" s="228">
        <v>401000</v>
      </c>
      <c r="B11" s="229" t="s">
        <v>214</v>
      </c>
      <c r="C11" s="221">
        <f t="shared" si="0"/>
        <v>0</v>
      </c>
      <c r="D11" s="230"/>
      <c r="E11" s="230"/>
      <c r="F11" s="224"/>
      <c r="G11" s="231"/>
      <c r="H11" s="231"/>
      <c r="I11" s="231"/>
      <c r="J11" s="231"/>
      <c r="K11" s="231"/>
      <c r="L11" s="231"/>
    </row>
    <row r="12" spans="1:12" s="232" customFormat="1" ht="21" customHeight="1">
      <c r="A12" s="228"/>
      <c r="B12" s="229" t="s">
        <v>215</v>
      </c>
      <c r="C12" s="230">
        <v>575.61963</v>
      </c>
      <c r="D12" s="230">
        <v>575.61963</v>
      </c>
      <c r="E12" s="230">
        <v>0</v>
      </c>
      <c r="F12" s="224">
        <v>0</v>
      </c>
      <c r="G12" s="231"/>
      <c r="H12" s="231"/>
      <c r="I12" s="231"/>
      <c r="J12" s="231"/>
      <c r="K12" s="231"/>
      <c r="L12" s="231"/>
    </row>
    <row r="13" spans="1:12" s="232" customFormat="1" ht="28.5" customHeight="1">
      <c r="A13" s="219">
        <v>208100</v>
      </c>
      <c r="B13" s="220" t="s">
        <v>216</v>
      </c>
      <c r="C13" s="221">
        <f t="shared" si="0"/>
        <v>3535.19497</v>
      </c>
      <c r="D13" s="230">
        <v>3529.60227</v>
      </c>
      <c r="E13" s="230">
        <v>5.5927</v>
      </c>
      <c r="F13" s="230">
        <v>2.5023</v>
      </c>
      <c r="G13" s="231"/>
      <c r="H13" s="231"/>
      <c r="I13" s="231"/>
      <c r="J13" s="231"/>
      <c r="K13" s="231"/>
      <c r="L13" s="231"/>
    </row>
    <row r="14" spans="1:12" s="232" customFormat="1" ht="19.5" customHeight="1">
      <c r="A14" s="219"/>
      <c r="B14" s="229" t="s">
        <v>215</v>
      </c>
      <c r="C14" s="230">
        <v>575.61963</v>
      </c>
      <c r="D14" s="230">
        <v>575.61963</v>
      </c>
      <c r="E14" s="230">
        <v>0</v>
      </c>
      <c r="F14" s="230">
        <v>0</v>
      </c>
      <c r="G14" s="231"/>
      <c r="H14" s="231"/>
      <c r="I14" s="231"/>
      <c r="J14" s="231"/>
      <c r="K14" s="231"/>
      <c r="L14" s="231"/>
    </row>
    <row r="15" spans="1:12" s="232" customFormat="1" ht="23.25" customHeight="1">
      <c r="A15" s="219">
        <v>208200</v>
      </c>
      <c r="B15" s="220" t="s">
        <v>217</v>
      </c>
      <c r="C15" s="221">
        <f t="shared" si="0"/>
        <v>57.87534</v>
      </c>
      <c r="D15" s="224">
        <v>52.28264</v>
      </c>
      <c r="E15" s="230">
        <v>5.5927</v>
      </c>
      <c r="F15" s="230">
        <v>2.5023</v>
      </c>
      <c r="G15" s="231"/>
      <c r="H15" s="231"/>
      <c r="I15" s="231"/>
      <c r="J15" s="231"/>
      <c r="K15" s="231"/>
      <c r="L15" s="231"/>
    </row>
    <row r="16" spans="1:12" s="232" customFormat="1" ht="21" customHeight="1">
      <c r="A16" s="219"/>
      <c r="B16" s="229" t="s">
        <v>215</v>
      </c>
      <c r="C16" s="224">
        <v>0</v>
      </c>
      <c r="D16" s="224">
        <v>0</v>
      </c>
      <c r="E16" s="230">
        <v>0</v>
      </c>
      <c r="F16" s="230">
        <v>0</v>
      </c>
      <c r="G16" s="231"/>
      <c r="H16" s="231"/>
      <c r="I16" s="231"/>
      <c r="J16" s="231"/>
      <c r="K16" s="231"/>
      <c r="L16" s="231"/>
    </row>
    <row r="17" spans="1:12" s="232" customFormat="1" ht="39.75" customHeight="1">
      <c r="A17" s="219">
        <v>208400</v>
      </c>
      <c r="B17" s="220" t="s">
        <v>218</v>
      </c>
      <c r="C17" s="221">
        <f t="shared" si="0"/>
        <v>-9.094947017729282E-13</v>
      </c>
      <c r="D17" s="230">
        <v>-5930.93</v>
      </c>
      <c r="E17" s="230">
        <f>5605.03+325.9</f>
        <v>5930.929999999999</v>
      </c>
      <c r="F17" s="230">
        <f>5605.03+325.9</f>
        <v>5930.929999999999</v>
      </c>
      <c r="G17" s="231"/>
      <c r="H17" s="231"/>
      <c r="I17" s="231"/>
      <c r="J17" s="231"/>
      <c r="K17" s="231"/>
      <c r="L17" s="231"/>
    </row>
    <row r="18" spans="1:12" s="232" customFormat="1" ht="20.25" customHeight="1" hidden="1">
      <c r="A18" s="219">
        <v>402100</v>
      </c>
      <c r="B18" s="220" t="s">
        <v>219</v>
      </c>
      <c r="C18" s="221">
        <f t="shared" si="0"/>
        <v>0</v>
      </c>
      <c r="D18" s="230"/>
      <c r="E18" s="230"/>
      <c r="F18" s="224"/>
      <c r="G18" s="231"/>
      <c r="H18" s="231"/>
      <c r="I18" s="231"/>
      <c r="J18" s="231"/>
      <c r="K18" s="231"/>
      <c r="L18" s="231"/>
    </row>
    <row r="19" spans="1:12" s="232" customFormat="1" ht="35.25" customHeight="1">
      <c r="A19" s="219"/>
      <c r="B19" s="233" t="s">
        <v>220</v>
      </c>
      <c r="C19" s="221">
        <v>0</v>
      </c>
      <c r="D19" s="230">
        <v>-55.6</v>
      </c>
      <c r="E19" s="230">
        <v>55.6</v>
      </c>
      <c r="F19" s="224">
        <v>55.6</v>
      </c>
      <c r="G19" s="231"/>
      <c r="H19" s="231"/>
      <c r="I19" s="231"/>
      <c r="J19" s="231"/>
      <c r="K19" s="231"/>
      <c r="L19" s="231"/>
    </row>
    <row r="20" spans="1:12" s="232" customFormat="1" ht="23.25" customHeight="1">
      <c r="A20" s="219"/>
      <c r="B20" s="220" t="s">
        <v>221</v>
      </c>
      <c r="C20" s="221">
        <f t="shared" si="0"/>
        <v>3477.319629999999</v>
      </c>
      <c r="D20" s="224">
        <f>SUM(D8)</f>
        <v>-2453.6103700000003</v>
      </c>
      <c r="E20" s="224">
        <f>SUM(E8)</f>
        <v>5930.929999999999</v>
      </c>
      <c r="F20" s="224">
        <f>SUM(F8)</f>
        <v>5930.929999999999</v>
      </c>
      <c r="G20" s="231"/>
      <c r="H20" s="231"/>
      <c r="I20" s="231"/>
      <c r="J20" s="231"/>
      <c r="K20" s="231"/>
      <c r="L20" s="231"/>
    </row>
    <row r="21" spans="1:12" s="232" customFormat="1" ht="20.25" customHeight="1" hidden="1">
      <c r="A21" s="219" t="s">
        <v>222</v>
      </c>
      <c r="B21" s="220" t="s">
        <v>222</v>
      </c>
      <c r="C21" s="221">
        <f t="shared" si="0"/>
        <v>0</v>
      </c>
      <c r="D21" s="230"/>
      <c r="E21" s="230"/>
      <c r="F21" s="224"/>
      <c r="G21" s="231"/>
      <c r="H21" s="231"/>
      <c r="I21" s="231"/>
      <c r="J21" s="231"/>
      <c r="K21" s="231"/>
      <c r="L21" s="231"/>
    </row>
    <row r="22" spans="1:12" s="226" customFormat="1" ht="26.25" customHeight="1">
      <c r="A22" s="219">
        <v>600000</v>
      </c>
      <c r="B22" s="220" t="s">
        <v>223</v>
      </c>
      <c r="C22" s="221">
        <f t="shared" si="0"/>
        <v>3477.319629999999</v>
      </c>
      <c r="D22" s="224">
        <f>SUM(D26)</f>
        <v>-2453.6103700000003</v>
      </c>
      <c r="E22" s="224">
        <f>SUM(E26)</f>
        <v>5930.929999999999</v>
      </c>
      <c r="F22" s="224">
        <f>SUM(F26)</f>
        <v>5930.929999999999</v>
      </c>
      <c r="G22" s="225"/>
      <c r="H22" s="225"/>
      <c r="I22" s="225"/>
      <c r="J22" s="225"/>
      <c r="K22" s="225"/>
      <c r="L22" s="225"/>
    </row>
    <row r="23" spans="1:12" s="232" customFormat="1" ht="37.5" hidden="1">
      <c r="A23" s="228">
        <v>601000</v>
      </c>
      <c r="B23" s="229" t="s">
        <v>224</v>
      </c>
      <c r="C23" s="221">
        <f t="shared" si="0"/>
        <v>0</v>
      </c>
      <c r="D23" s="230"/>
      <c r="E23" s="230"/>
      <c r="F23" s="224"/>
      <c r="G23" s="231"/>
      <c r="H23" s="231"/>
      <c r="I23" s="231"/>
      <c r="J23" s="231"/>
      <c r="K23" s="231"/>
      <c r="L23" s="231"/>
    </row>
    <row r="24" spans="1:12" s="232" customFormat="1" ht="34.5" customHeight="1" hidden="1">
      <c r="A24" s="219">
        <v>601200</v>
      </c>
      <c r="B24" s="220" t="s">
        <v>225</v>
      </c>
      <c r="C24" s="221">
        <f t="shared" si="0"/>
        <v>0</v>
      </c>
      <c r="D24" s="230"/>
      <c r="E24" s="230"/>
      <c r="F24" s="224"/>
      <c r="G24" s="231"/>
      <c r="H24" s="231"/>
      <c r="I24" s="231"/>
      <c r="J24" s="231"/>
      <c r="K24" s="231"/>
      <c r="L24" s="231"/>
    </row>
    <row r="25" spans="1:12" s="235" customFormat="1" ht="36" customHeight="1" hidden="1">
      <c r="A25" s="219">
        <v>601220</v>
      </c>
      <c r="B25" s="220" t="s">
        <v>226</v>
      </c>
      <c r="C25" s="221">
        <f t="shared" si="0"/>
        <v>0</v>
      </c>
      <c r="D25" s="230"/>
      <c r="E25" s="230"/>
      <c r="F25" s="224"/>
      <c r="G25" s="234"/>
      <c r="H25" s="234"/>
      <c r="I25" s="234"/>
      <c r="J25" s="234"/>
      <c r="K25" s="234"/>
      <c r="L25" s="234"/>
    </row>
    <row r="26" spans="1:12" s="232" customFormat="1" ht="17.25" customHeight="1">
      <c r="A26" s="228">
        <v>602000</v>
      </c>
      <c r="B26" s="229" t="s">
        <v>227</v>
      </c>
      <c r="C26" s="221">
        <f t="shared" si="0"/>
        <v>3477.319629999999</v>
      </c>
      <c r="D26" s="224">
        <f>SUM(D28-D30)+D33</f>
        <v>-2453.6103700000003</v>
      </c>
      <c r="E26" s="224">
        <f>SUM(E28-E30)+E33</f>
        <v>5930.929999999999</v>
      </c>
      <c r="F26" s="224">
        <f>SUM(F28-F30)+F33</f>
        <v>5930.929999999999</v>
      </c>
      <c r="G26" s="231"/>
      <c r="H26" s="231"/>
      <c r="I26" s="231"/>
      <c r="J26" s="231"/>
      <c r="K26" s="231"/>
      <c r="L26" s="231"/>
    </row>
    <row r="27" spans="1:12" s="232" customFormat="1" ht="22.5" customHeight="1">
      <c r="A27" s="228"/>
      <c r="B27" s="227" t="s">
        <v>213</v>
      </c>
      <c r="C27" s="221">
        <f t="shared" si="0"/>
        <v>3477.31963</v>
      </c>
      <c r="D27" s="224">
        <f>D28-D30</f>
        <v>3477.31963</v>
      </c>
      <c r="E27" s="224">
        <f>E28-E30</f>
        <v>0</v>
      </c>
      <c r="F27" s="224">
        <f>F28-F30</f>
        <v>0</v>
      </c>
      <c r="G27" s="231"/>
      <c r="H27" s="231"/>
      <c r="I27" s="231"/>
      <c r="J27" s="231"/>
      <c r="K27" s="231"/>
      <c r="L27" s="231"/>
    </row>
    <row r="28" spans="1:12" s="232" customFormat="1" ht="21" customHeight="1">
      <c r="A28" s="219">
        <v>602100</v>
      </c>
      <c r="B28" s="220" t="s">
        <v>216</v>
      </c>
      <c r="C28" s="221">
        <f t="shared" si="0"/>
        <v>3535.19497</v>
      </c>
      <c r="D28" s="230">
        <v>3529.60227</v>
      </c>
      <c r="E28" s="230">
        <v>5.5927</v>
      </c>
      <c r="F28" s="230">
        <v>2.5023</v>
      </c>
      <c r="G28" s="231"/>
      <c r="H28" s="231"/>
      <c r="I28" s="231"/>
      <c r="J28" s="231"/>
      <c r="K28" s="231"/>
      <c r="L28" s="231"/>
    </row>
    <row r="29" spans="1:12" s="232" customFormat="1" ht="21" customHeight="1">
      <c r="A29" s="219"/>
      <c r="B29" s="229" t="s">
        <v>215</v>
      </c>
      <c r="C29" s="230">
        <v>575.61963</v>
      </c>
      <c r="D29" s="230">
        <v>575.61963</v>
      </c>
      <c r="E29" s="230">
        <v>0</v>
      </c>
      <c r="F29" s="230">
        <v>0</v>
      </c>
      <c r="G29" s="231"/>
      <c r="H29" s="231"/>
      <c r="I29" s="231"/>
      <c r="J29" s="231"/>
      <c r="K29" s="231"/>
      <c r="L29" s="231"/>
    </row>
    <row r="30" spans="1:6" ht="21.75" customHeight="1">
      <c r="A30" s="219">
        <v>602200</v>
      </c>
      <c r="B30" s="220" t="s">
        <v>217</v>
      </c>
      <c r="C30" s="221">
        <f t="shared" si="0"/>
        <v>57.87534</v>
      </c>
      <c r="D30" s="224">
        <v>52.28264</v>
      </c>
      <c r="E30" s="230">
        <v>5.5927</v>
      </c>
      <c r="F30" s="230">
        <v>2.5023</v>
      </c>
    </row>
    <row r="31" spans="1:12" ht="19.5" hidden="1">
      <c r="A31" s="236"/>
      <c r="B31" s="237" t="s">
        <v>228</v>
      </c>
      <c r="C31" s="221">
        <f t="shared" si="0"/>
        <v>1016.15384</v>
      </c>
      <c r="D31" s="238">
        <v>1016.15384</v>
      </c>
      <c r="E31" s="238"/>
      <c r="F31" s="238"/>
      <c r="G31" s="213"/>
      <c r="H31" s="213"/>
      <c r="I31" s="213"/>
      <c r="J31" s="213"/>
      <c r="K31" s="213"/>
      <c r="L31" s="213"/>
    </row>
    <row r="32" spans="1:12" ht="18.75">
      <c r="A32" s="236"/>
      <c r="B32" s="229" t="s">
        <v>215</v>
      </c>
      <c r="C32" s="224">
        <v>0</v>
      </c>
      <c r="D32" s="239">
        <v>0</v>
      </c>
      <c r="E32" s="239">
        <v>0</v>
      </c>
      <c r="F32" s="239">
        <v>0</v>
      </c>
      <c r="G32" s="213"/>
      <c r="H32" s="213"/>
      <c r="I32" s="213"/>
      <c r="J32" s="213"/>
      <c r="K32" s="213"/>
      <c r="L32" s="213"/>
    </row>
    <row r="33" spans="1:6" ht="36.75" customHeight="1">
      <c r="A33" s="219">
        <v>602400</v>
      </c>
      <c r="B33" s="220" t="s">
        <v>218</v>
      </c>
      <c r="C33" s="221">
        <f>SUM(D33+E33)</f>
        <v>-9.094947017729282E-13</v>
      </c>
      <c r="D33" s="230">
        <v>-5930.93</v>
      </c>
      <c r="E33" s="230">
        <f>5605.03+325.9</f>
        <v>5930.929999999999</v>
      </c>
      <c r="F33" s="230">
        <f>5605.03+325.9</f>
        <v>5930.929999999999</v>
      </c>
    </row>
    <row r="34" spans="1:6" ht="12.75" customHeight="1" hidden="1">
      <c r="A34" s="131" t="s">
        <v>378</v>
      </c>
      <c r="B34" s="240"/>
      <c r="C34" s="221">
        <f t="shared" si="0"/>
        <v>0</v>
      </c>
      <c r="D34" s="241"/>
      <c r="E34" s="241"/>
      <c r="F34" s="241"/>
    </row>
    <row r="35" spans="1:6" ht="24.75" customHeight="1">
      <c r="A35" s="242"/>
      <c r="B35" s="243" t="s">
        <v>229</v>
      </c>
      <c r="C35" s="221">
        <f t="shared" si="0"/>
        <v>3477.319629999999</v>
      </c>
      <c r="D35" s="244">
        <f>SUM(D22)</f>
        <v>-2453.6103700000003</v>
      </c>
      <c r="E35" s="244">
        <f>SUM(E22)</f>
        <v>5930.929999999999</v>
      </c>
      <c r="F35" s="244">
        <f>SUM(F22)</f>
        <v>5930.929999999999</v>
      </c>
    </row>
    <row r="37" ht="12.75">
      <c r="C37" s="245"/>
    </row>
    <row r="38" ht="12.75">
      <c r="D38" s="222"/>
    </row>
    <row r="40" ht="12.75">
      <c r="D40" s="222"/>
    </row>
    <row r="45" ht="12.75">
      <c r="C45" s="222"/>
    </row>
  </sheetData>
  <mergeCells count="8">
    <mergeCell ref="C3:F3"/>
    <mergeCell ref="A4:F4"/>
    <mergeCell ref="A5:E5"/>
    <mergeCell ref="A6:A7"/>
    <mergeCell ref="B6:B7"/>
    <mergeCell ref="C6:C7"/>
    <mergeCell ref="D6:D7"/>
    <mergeCell ref="E6:F6"/>
  </mergeCells>
  <printOptions/>
  <pageMargins left="0.23" right="0.24" top="0.21" bottom="0.46" header="0.17" footer="0.5"/>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SHIYTA</cp:lastModifiedBy>
  <cp:lastPrinted>2016-12-22T10:06:40Z</cp:lastPrinted>
  <dcterms:created xsi:type="dcterms:W3CDTF">2014-01-17T10:52:16Z</dcterms:created>
  <dcterms:modified xsi:type="dcterms:W3CDTF">2016-12-22T11:05:07Z</dcterms:modified>
  <cp:category/>
  <cp:version/>
  <cp:contentType/>
  <cp:contentStatus/>
</cp:coreProperties>
</file>