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2"/>
  </bookViews>
  <sheets>
    <sheet name="дод.1" sheetId="1" r:id="rId1"/>
    <sheet name="дод2" sheetId="2" r:id="rId2"/>
    <sheet name="дод3" sheetId="3" r:id="rId3"/>
    <sheet name="дод4" sheetId="4" r:id="rId4"/>
    <sheet name="дод5" sheetId="5" r:id="rId5"/>
    <sheet name="дод6" sheetId="6" r:id="rId6"/>
    <sheet name="формула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2">'дод3'!$5:$7</definedName>
    <definedName name="_xlnm.Print_Area" localSheetId="0">'дод.1'!$A$2:$F$48</definedName>
    <definedName name="_xlnm.Print_Area" localSheetId="2">'дод3'!$B$1:$S$170</definedName>
    <definedName name="_xlnm.Print_Area" localSheetId="3">'дод4'!$D$2:$J$37</definedName>
    <definedName name="_xlnm.Print_Area" localSheetId="4">'дод5'!$B$1:$Q$103</definedName>
  </definedNames>
  <calcPr fullCalcOnLoad="1"/>
</workbook>
</file>

<file path=xl/sharedStrings.xml><?xml version="1.0" encoding="utf-8"?>
<sst xmlns="http://schemas.openxmlformats.org/spreadsheetml/2006/main" count="862" uniqueCount="491">
  <si>
    <r>
      <t>Перелік об’єктів, видатки на які у 2018  році будуть проводитися за рахунок коштів бюджету розвитку</t>
    </r>
    <r>
      <rPr>
        <b/>
        <vertAlign val="superscript"/>
        <sz val="16"/>
        <rFont val="Times New Roman"/>
        <family val="1"/>
      </rPr>
      <t xml:space="preserve">1
</t>
    </r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</si>
  <si>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</si>
  <si>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</si>
  <si>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</si>
  <si>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</si>
  <si>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-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</si>
  <si>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</si>
  <si>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</si>
  <si>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</si>
  <si>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</si>
  <si>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</si>
  <si>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</si>
  <si>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</si>
  <si>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</si>
  <si>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</si>
  <si>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</si>
  <si>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</si>
  <si>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</si>
  <si>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</si>
  <si>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</si>
  <si>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</si>
  <si>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</si>
  <si>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</si>
  <si>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</si>
  <si>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</si>
  <si>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</si>
  <si>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</si>
  <si>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</si>
  <si>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Власні надходження бюджетних установ</t>
  </si>
  <si>
    <t>Всього доходів</t>
  </si>
  <si>
    <t>(тис. грн.)/грн.</t>
  </si>
  <si>
    <t>0100000</t>
  </si>
  <si>
    <t>бюджет розвитку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</si>
  <si>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</si>
  <si>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</si>
  <si>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</si>
  <si>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Забезпечення діяльності місцевої пожежної охорони</t>
  </si>
  <si>
    <t>Інша діяльність</t>
  </si>
  <si>
    <t>8000</t>
  </si>
  <si>
    <t>0218000</t>
  </si>
  <si>
    <t>0212000</t>
  </si>
  <si>
    <t>0212010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</si>
  <si>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</si>
  <si>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</si>
  <si>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0212111</t>
  </si>
  <si>
    <t>Централізовані заходи з лікування хворих на цукровий та нецукровий діабет</t>
  </si>
  <si>
    <t>2144</t>
  </si>
  <si>
    <t>0212140</t>
  </si>
  <si>
    <t>0212144</t>
  </si>
  <si>
    <t>0213000</t>
  </si>
  <si>
    <t>3120</t>
  </si>
  <si>
    <t>0213120</t>
  </si>
  <si>
    <t>Утримання та забезпечення діяльності центрів соціальних служб для сім’ї, дітей та молоді</t>
  </si>
  <si>
    <t>3121</t>
  </si>
  <si>
    <t>0213121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</si>
  <si>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</si>
  <si>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0213140</t>
  </si>
  <si>
    <t>0213100</t>
  </si>
  <si>
    <t>0213104</t>
  </si>
  <si>
    <t>Інші заходи, пов'язані з економічною діяльністю</t>
  </si>
  <si>
    <t>0490</t>
  </si>
  <si>
    <t>Інші програми та заходи, пов'язані з економічною діяльністю</t>
  </si>
  <si>
    <t>0217600</t>
  </si>
  <si>
    <t>0217690</t>
  </si>
  <si>
    <t>0218110</t>
  </si>
  <si>
    <t>Громадський порядок та безпека</t>
  </si>
  <si>
    <t>0218200</t>
  </si>
  <si>
    <t>0218220</t>
  </si>
  <si>
    <t>0600000</t>
  </si>
  <si>
    <t>0610000</t>
  </si>
  <si>
    <t>0611000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</si>
  <si>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</si>
  <si>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</si>
  <si>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 xml:space="preserve">Методичне забезпечення діяльності навчальних закладів </t>
  </si>
  <si>
    <t>0611150</t>
  </si>
  <si>
    <t>1113130</t>
  </si>
  <si>
    <t>Здійснення заходів та реалізація проектів на виконання Державної цільової соціальної програми «Молодь України»</t>
  </si>
  <si>
    <t>1113131</t>
  </si>
  <si>
    <t>0800000</t>
  </si>
  <si>
    <t>0813000</t>
  </si>
  <si>
    <t>0813010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</si>
  <si>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</si>
  <si>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</si>
  <si>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</si>
  <si>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</si>
  <si>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3021</t>
  </si>
  <si>
    <t>0813021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</si>
  <si>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</si>
  <si>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0813022</t>
  </si>
  <si>
    <t>3022</t>
  </si>
  <si>
    <t>1060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</si>
  <si>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</si>
  <si>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</si>
  <si>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</si>
  <si>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</si>
  <si>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</si>
  <si>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0813033</t>
  </si>
  <si>
    <t>0813032</t>
  </si>
  <si>
    <t>3033</t>
  </si>
  <si>
    <t>0813035</t>
  </si>
  <si>
    <t>0813040</t>
  </si>
  <si>
    <t>0813041</t>
  </si>
  <si>
    <t>Надання допомоги до досягнення дитиною трирічного віку</t>
  </si>
  <si>
    <t>0813042</t>
  </si>
  <si>
    <t>0813043</t>
  </si>
  <si>
    <t>0813044</t>
  </si>
  <si>
    <t>0813045</t>
  </si>
  <si>
    <t>0813046</t>
  </si>
  <si>
    <t>0813080</t>
  </si>
  <si>
    <t>3160</t>
  </si>
  <si>
    <t>0813160</t>
  </si>
  <si>
    <t>Соціальний захист ветеранів війни та праці</t>
  </si>
  <si>
    <t>0813230</t>
  </si>
  <si>
    <t>1014000</t>
  </si>
  <si>
    <t>Забезпечення діяльності бібліотек</t>
  </si>
  <si>
    <t>1014030</t>
  </si>
  <si>
    <t>Забезпечення діяльності музеїв i виставок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</si>
  <si>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</si>
  <si>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</si>
  <si>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</si>
  <si>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</si>
  <si>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Iншi заклади та заходи в галузі культури і мистецтва</t>
  </si>
  <si>
    <t>1014080</t>
  </si>
  <si>
    <t>Міжбюджетні трансферти</t>
  </si>
  <si>
    <t xml:space="preserve"> утримання закладів культури, які у 2018 році фінансуватимуться з сільських, селищних бюджетів  </t>
  </si>
  <si>
    <t xml:space="preserve"> утримання закладів дошкільної навчальної освіти, які фінансуватимуться у 2018 році з сільських, селищних бюджетів </t>
  </si>
  <si>
    <t>Розподіл обсягу  міжбюджетних трансфертів на 2018 рік з районного бюджету між сільськими, селищними бюджетами на утримання закладів дошкільної навчальної освіти, закладів культури, які у 2018 році фінансуватимуться з сільських, селищних бюджетів, визначений за формульним розрахунком</t>
  </si>
  <si>
    <t>Обсяг міжбюджетних трансфертів на 2018 рік, тис.грн.</t>
  </si>
  <si>
    <r>
      <t>РОЗПОДІЛ</t>
    </r>
    <r>
      <rPr>
        <b/>
        <sz val="14"/>
        <rFont val="Times New Roman"/>
        <family val="1"/>
      </rPr>
      <t xml:space="preserve">
видатків районного  бюджету  на 2018 рік</t>
    </r>
  </si>
  <si>
    <t>0200000</t>
  </si>
  <si>
    <t>0210000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</si>
  <si>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</si>
  <si>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</si>
  <si>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</si>
  <si>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2 Заповнюється у разі прийняття відповідною місцевою радою рішення про застосування програмно-цільового методу у бюджетному процесі.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</si>
  <si>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0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</si>
  <si>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0"/>
      </rPr>
      <t>3</t>
    </r>
  </si>
  <si>
    <r>
      <t>Код ФКВКБ</t>
    </r>
    <r>
      <rPr>
        <b/>
        <vertAlign val="superscript"/>
        <sz val="12"/>
        <rFont val="Times New Roman"/>
        <family val="0"/>
      </rPr>
      <t>4</t>
    </r>
  </si>
  <si>
    <r>
      <t>3</t>
    </r>
    <r>
      <rPr>
        <sz val="10"/>
        <rFont val="Times New Roman"/>
        <family val="0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</si>
  <si>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за рахунок освітньої субвенції з державного бюджету</t>
  </si>
  <si>
    <r>
      <t xml:space="preserve">4 </t>
    </r>
    <r>
      <rPr>
        <sz val="10"/>
        <rFont val="Times New Roman"/>
        <family val="0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</si>
  <si>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</si>
  <si>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</si>
  <si>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Усього за програмою</t>
  </si>
  <si>
    <t>Розвиток дитячо-юнацького та резервного спорту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</si>
  <si>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</si>
  <si>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</si>
  <si>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Реалізація державної політики у молодіжній сфері</t>
  </si>
  <si>
    <t>Проведення навчально-тренувальних зборів і змагань з олімпійських видів спорту</t>
  </si>
  <si>
    <t>Забезпечення діяльності централізованої бухгалтерії</t>
  </si>
  <si>
    <t>Надання державної соціальної допомоги малозабезпеченим сім'ям</t>
  </si>
  <si>
    <t>Надання допомоги на дітей, над якими встановлено опіку чи піклування</t>
  </si>
  <si>
    <t>Інші видатки на соціальний захист ветеранів війни та праці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</si>
  <si>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/ТКВКБМС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</si>
  <si>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</si>
  <si>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</si>
  <si>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</si>
  <si>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Про районну цільову соціальну програму "Молодь Олександрівщини" на 2017-2020 роки</t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</si>
  <si>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</si>
  <si>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</si>
  <si>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0133</t>
  </si>
  <si>
    <t>0731</t>
  </si>
  <si>
    <t>Багатопрофільна стаціонарна медична допомога населенню</t>
  </si>
  <si>
    <t>Програми і централізовані заходи у галузі охорони здоров’я</t>
  </si>
  <si>
    <t>Організація та проведення громадських робіт</t>
  </si>
  <si>
    <t>1050</t>
  </si>
  <si>
    <t>Здійснення соціальної роботи з вразливими категоріями населення</t>
  </si>
  <si>
    <t>1040</t>
  </si>
  <si>
    <t>3131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</si>
  <si>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</si>
  <si>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</si>
  <si>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</si>
  <si>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1010000</t>
  </si>
  <si>
    <t>1000000</t>
  </si>
  <si>
    <t>за рахунок субвенції з сільських, селищних бюджетів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</si>
  <si>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</si>
  <si>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</si>
  <si>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</si>
  <si>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</si>
  <si>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</si>
  <si>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</si>
  <si>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</si>
  <si>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Заходи та роботи з мобілізаційної підготовки місцевого значення</t>
  </si>
  <si>
    <t>0380</t>
  </si>
  <si>
    <t xml:space="preserve">Охорона здоров'я </t>
  </si>
  <si>
    <t>2000</t>
  </si>
  <si>
    <t>Освіта</t>
  </si>
  <si>
    <t>1000</t>
  </si>
  <si>
    <t>Фінансове управління райдержадміністрації (головний розпорядник)</t>
  </si>
  <si>
    <t>Фінансове управління (відповідальний виконавець)</t>
  </si>
  <si>
    <t>Резервний фонд</t>
  </si>
  <si>
    <t>1100000</t>
  </si>
  <si>
    <t>1110000</t>
  </si>
  <si>
    <t>Проведення спортивної роботи в регіоні</t>
  </si>
  <si>
    <t>0810</t>
  </si>
  <si>
    <t>Утримання та навчально-тренувальна робота комунальних дитячо-юнацьких спортивних шкіл</t>
  </si>
  <si>
    <t>0921</t>
  </si>
  <si>
    <t>0960</t>
  </si>
  <si>
    <t>0990</t>
  </si>
  <si>
    <t>0320</t>
  </si>
  <si>
    <t>0824</t>
  </si>
  <si>
    <t>0828</t>
  </si>
  <si>
    <t>0829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</si>
  <si>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</si>
  <si>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</si>
  <si>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Надання пільг окремим категоріям громадян з оплати послуг зв'язку</t>
  </si>
  <si>
    <t>Субвенції  районному бюджету</t>
  </si>
  <si>
    <t>утримання Олександрівського загону місцевої пожежної охорони</t>
  </si>
  <si>
    <t xml:space="preserve">Триліський  сільський бюджет </t>
  </si>
  <si>
    <t>Надання субсидій населенню для відшкодування витрат на оплату житлово-комунальних послуг</t>
  </si>
  <si>
    <t>Дотації з районного бюджету</t>
  </si>
  <si>
    <t>Субвенції з районного бюджету</t>
  </si>
  <si>
    <r>
      <t>2 Код Типової програмної класифі</t>
    </r>
    <r>
      <rPr>
        <sz val="10"/>
        <rFont val="Times New Roman Cyr"/>
        <family val="1"/>
      </rPr>
      <t>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</si>
  <si>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Олександрівський селищний бюджет</t>
  </si>
  <si>
    <t>Єлизаветградківський селищний бюджет</t>
  </si>
  <si>
    <t>Лісівський селищний бюджет</t>
  </si>
  <si>
    <t xml:space="preserve">Бірківський сільський бюджет        </t>
  </si>
  <si>
    <t xml:space="preserve">Бовтиський  сільський бюджет     </t>
  </si>
  <si>
    <t xml:space="preserve">Букварський    сільський бюджет   </t>
  </si>
  <si>
    <t xml:space="preserve">Веселівський сільський бюджет  </t>
  </si>
  <si>
    <t xml:space="preserve">Вищеверещаківський сільський бюджет  </t>
  </si>
  <si>
    <t>за рахунок додаткової дотації</t>
  </si>
  <si>
    <t xml:space="preserve">Голиківський   сільський бюджет  </t>
  </si>
  <si>
    <t xml:space="preserve">Івангородський сільський бюджет  </t>
  </si>
  <si>
    <t xml:space="preserve">Красносілківський сільський бюджет  </t>
  </si>
  <si>
    <t xml:space="preserve">Красносільський сільський бюджет  </t>
  </si>
  <si>
    <t xml:space="preserve">Михайлівський сільський бюджет  </t>
  </si>
  <si>
    <t xml:space="preserve">Несватківський сільський бюджет  </t>
  </si>
  <si>
    <t xml:space="preserve">Підлісненський сільський бюджет  </t>
  </si>
  <si>
    <t xml:space="preserve">Родниківський сільський бюджет  </t>
  </si>
  <si>
    <t xml:space="preserve">Розумівський сільський бюджет  </t>
  </si>
  <si>
    <t xml:space="preserve">Соснівський   сільський бюджет </t>
  </si>
  <si>
    <t xml:space="preserve">Ставидлянський сільський бюджет </t>
  </si>
  <si>
    <t xml:space="preserve">Староосотський сільський бюджет </t>
  </si>
  <si>
    <t xml:space="preserve">Триліський     сільський бюджет </t>
  </si>
  <si>
    <t xml:space="preserve">Цвітненський сільський бюджет </t>
  </si>
  <si>
    <t xml:space="preserve">Ясенівський   сільський бюджет </t>
  </si>
  <si>
    <t>Районна комплексна програма соціальної підтримки  учасників антитерористичної операції і членів їх сімей, сімей загиблих учасників АТО та вшанування пам"яті загиблих на 2014-2020 роки</t>
  </si>
  <si>
    <t>Дошкільна освіта</t>
  </si>
  <si>
    <t>Обсяг видатків на дошкільну освіту, розрахований за нормативами 2014 року (по місцевих бюджетах, за рахунок яких утримуються дошкільні навчальні заклади)-</t>
  </si>
  <si>
    <t>4486,5 тис.грн.</t>
  </si>
  <si>
    <t>Vosv</t>
  </si>
  <si>
    <t>Культура</t>
  </si>
  <si>
    <t xml:space="preserve"> </t>
  </si>
  <si>
    <t>Обсяг видатків на клубні заклади та бібліотеки, розрахований за нормативами 2014 року (по сільських, селищних  бюджетах, за рахунок яких утримуються заклади галузі "Культура")-</t>
  </si>
  <si>
    <t>1701,7тис.грн.</t>
  </si>
  <si>
    <t>Vsvod</t>
  </si>
  <si>
    <t>Діти , що відвідують дошкільні навчальні заклади станом на 01.01.2014 року в цілому по дошкільних навчальних закладах району</t>
  </si>
  <si>
    <t>за даними відділу освіти</t>
  </si>
  <si>
    <t>525 чол.</t>
  </si>
  <si>
    <t>N ditu</t>
  </si>
  <si>
    <t>Чисельність наявного населення Олександрівського району станом на 01 .01.2014 року</t>
  </si>
  <si>
    <t>за даними Держстату України</t>
  </si>
  <si>
    <t>28166 чол.</t>
  </si>
  <si>
    <t>N svod</t>
  </si>
  <si>
    <t xml:space="preserve"> за рахунок субвенції з державного бюджету</t>
  </si>
  <si>
    <t>Діти , що відвідують дошкільні навчальні заклади станом на 01.01.2014 року по кожній адміністративно-територіальній одиниці</t>
  </si>
  <si>
    <t>N ditu і</t>
  </si>
  <si>
    <t>Чисельність наявного населення Олександрівського району станом на 01 .01.2014 року в розрізі адміністративно-територіальних одиниць</t>
  </si>
  <si>
    <t>Ni</t>
  </si>
  <si>
    <t>Фінансовий норматив на утримання 1 дитини, що відвідує дошкільний навчальний заклад</t>
  </si>
  <si>
    <t>H= Vosv / N ditu</t>
  </si>
  <si>
    <t xml:space="preserve">H </t>
  </si>
  <si>
    <t>Населення, що обслуговується районним клубними закладами</t>
  </si>
  <si>
    <t>Населення, що обслуговується районними бібліотеками</t>
  </si>
  <si>
    <t>Обсяг видатків на дошкільну освіту , місцевим бюджетам, з яких утримуються дошкільні нвчальні заклади</t>
  </si>
  <si>
    <t>Vosv i = H * N ditu i</t>
  </si>
  <si>
    <t>Vosv i</t>
  </si>
  <si>
    <t>фінансовий норматив на утримання 1 дитини, що відвідує дошкільний навчальний заклад (H), тис.грн.</t>
  </si>
  <si>
    <t>Обсяг    видатків на дошкільну освіту        ( V osv i), тис.грн.</t>
  </si>
  <si>
    <t>Обсяг видатків на дошкільну освіту, тис.грн.</t>
  </si>
  <si>
    <t>Населення, що обслуговується районним клубними закладами, чол</t>
  </si>
  <si>
    <t>Прикріплене населення,чол</t>
  </si>
  <si>
    <t>фінансовий норматив на утримання клубних  закладів культури на 1 особу прикріпленого населення, грн.</t>
  </si>
  <si>
    <t>Видатки на клубні заклади, тис.грн.</t>
  </si>
  <si>
    <t>Населення, що обслуговується районними бібліотеками,чол</t>
  </si>
  <si>
    <t>Прикріплене населення, чол</t>
  </si>
  <si>
    <t>Видатки на бібліотеки</t>
  </si>
  <si>
    <t>Обсяг видатків на культуру</t>
  </si>
  <si>
    <t>Всього: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</si>
  <si>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</si>
  <si>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</si>
  <si>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</si>
  <si>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</si>
  <si>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</si>
  <si>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</si>
  <si>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</si>
  <si>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Районна державна адміністрація (відповідальний виконавець)</t>
  </si>
  <si>
    <t>Районна державна адміністрація (головний розпорядник)</t>
  </si>
  <si>
    <t>Олександрівська районна рада (головний розпорядник)</t>
  </si>
  <si>
    <t>Олександрівська районна рада (відповідальний виконавець)</t>
  </si>
  <si>
    <t>Відділ молоді та спорту райдержадміністрації (відповідальний виконавець)</t>
  </si>
  <si>
    <t>Відділ молоді та спорту райдержадміністрації (головний розпорядник)</t>
  </si>
  <si>
    <t>Відділ освіти райдержадміністрації (відповідальний виконавець)</t>
  </si>
  <si>
    <t>Відділ освіти райдержадміністрації (головний розпорядник)</t>
  </si>
  <si>
    <t>Фiзична культура i спорт</t>
  </si>
  <si>
    <t>1115000</t>
  </si>
  <si>
    <t>1115010</t>
  </si>
  <si>
    <t>Управління   соціального  захисту населення   райдержадміністрації (головний розпорядник)</t>
  </si>
  <si>
    <t>Управління   соціального  захисту населення   райдержадміністрації (відповідальний виконавець)</t>
  </si>
  <si>
    <t>Компенсаційні виплати за пільговий проїзд окремих категорій громадян на залізничному транспорті</t>
  </si>
  <si>
    <t>3031</t>
  </si>
  <si>
    <t>1030</t>
  </si>
  <si>
    <t>3100</t>
  </si>
  <si>
    <t>3000</t>
  </si>
  <si>
    <t>3030</t>
  </si>
  <si>
    <t>3020</t>
  </si>
  <si>
    <t>3040</t>
  </si>
  <si>
    <t>3010</t>
  </si>
  <si>
    <t>Відділ культури   райдержадміністрації (головний розпорядник)</t>
  </si>
  <si>
    <t>Відділ культури   райдержадміністрації (відповідальний виконавець)</t>
  </si>
  <si>
    <t>4000</t>
  </si>
  <si>
    <t>Культура i мистецтво</t>
  </si>
  <si>
    <t>0180</t>
  </si>
  <si>
    <t>Соціальний захист та соціальне забезпечення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</si>
  <si>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</si>
  <si>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</si>
  <si>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</si>
  <si>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3035</t>
  </si>
  <si>
    <t>1070</t>
  </si>
  <si>
    <t>Компенсаційні виплати на пільговий проїзд автомобільним транспортом окремим категоріям громадян</t>
  </si>
  <si>
    <t>за рахунок медичної субвенції з державного бюджету</t>
  </si>
  <si>
    <t>0763</t>
  </si>
  <si>
    <t>Про районну програму протидії захворюванню на туберкульоз на період до 2020 року</t>
  </si>
  <si>
    <t>Про районну програму "Місцеві стимули" для медичних працівників на 2016-2020 роки</t>
  </si>
  <si>
    <t>Про районну програму "Шкільний автобус"на 2016-2020 роки</t>
  </si>
  <si>
    <t xml:space="preserve">Про районну програму боротьби з онкологічними захворюваннями на 2017-2020 роки </t>
  </si>
  <si>
    <t>Про районну цільову соціальну програму розвитку фізичної культури і спорту в Олександрівському районі на 2017-2020 роки</t>
  </si>
  <si>
    <t>Про затвердження районної програми цивільного захисту Олександрівського  району на 2016-2020 роки</t>
  </si>
  <si>
    <t>Про районну цільову соціальну програму протидії ВІЛ-інфекції/СНІДу на 2015-2018 роки</t>
  </si>
  <si>
    <t>Про затвердження районної програми цивільного захисту Олександрівського району на 2016-2020 роки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</si>
  <si>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</si>
  <si>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</si>
  <si>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</si>
  <si>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Всього (без урахування трансфертів)</t>
  </si>
  <si>
    <t xml:space="preserve">Податок та збір на доходи фізичних осіб </t>
  </si>
  <si>
    <r>
      <t>3 Код функціональної класифікаці</t>
    </r>
    <r>
      <rPr>
        <sz val="10"/>
        <rFont val="Times New Roman"/>
        <family val="0"/>
      </rPr>
      <t>ї видатків та кредитування бюджету, затвердженої наказом Міністерства фінансів України від 14.01.2011 № 11 (зі змінами).</t>
    </r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</si>
  <si>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</si>
  <si>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</si>
  <si>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</si>
  <si>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</si>
  <si>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</si>
  <si>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діти, що відвідують дошкільні навчальні заклади станом на 01.01.2017 року (за даними відділу освіти) (Ni), чол</t>
  </si>
  <si>
    <t>Чисельність наявного населення станом на 01.01.2017 року (Ni), чол</t>
  </si>
  <si>
    <t>Про затвердження районної цільової програми протидії поширенню наркоманії і 
злочинності, пов’язаної з незаконним обігом наркотичних засобів, психотропних речовин
і прекурсорів на 2016-2018 роки</t>
  </si>
  <si>
    <t>Про районну програму "Репродуктивне здоров"я населення Олександрівського району"(2017-2020 роки)</t>
  </si>
  <si>
    <t>2140</t>
  </si>
  <si>
    <t>Інші програми, заклади та заходи у сфері освіти</t>
  </si>
  <si>
    <t>1011100</t>
  </si>
  <si>
    <t>0218130</t>
  </si>
  <si>
    <t>8130</t>
  </si>
  <si>
    <t>Заходи запобігання та ліквідації надзвичайних ситуацій та наслідків стихійного лиха</t>
  </si>
  <si>
    <t>Інша економічна діяльність</t>
  </si>
  <si>
    <t>0217693</t>
  </si>
  <si>
    <t>0611090</t>
  </si>
  <si>
    <t>0611160</t>
  </si>
  <si>
    <t>8100</t>
  </si>
  <si>
    <t>Захист населення і територій від надзвичайних ситуацій техногенного та природного характеру</t>
  </si>
  <si>
    <t>0218100</t>
  </si>
  <si>
    <t>0100</t>
  </si>
  <si>
    <t>0110100</t>
  </si>
  <si>
    <t>Державне управління</t>
  </si>
  <si>
    <t>1113000</t>
  </si>
  <si>
    <t>8200</t>
  </si>
  <si>
    <t>0212110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</si>
  <si>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</si>
  <si>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</si>
  <si>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</si>
  <si>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Про затвердження районної програми "Вчитель" на 2014-2020 роки</t>
  </si>
  <si>
    <t>Районна програма "Обдаровані діти" на 2017-2021 роки</t>
  </si>
  <si>
    <t>Районна комплексна програма соціальної підтримки окремих категорій громадян Олександрівського району на 2018-2020 роки</t>
  </si>
  <si>
    <t>Програма зайнятості населення Олександрівського району на 2018-2020 роки</t>
  </si>
  <si>
    <t>Районна програма "Оборона" на 2017-2018 роки</t>
  </si>
  <si>
    <t>Надання допомоги по догляду за особами з інвалідністю I чи II групи внаслідок психічного розладу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</si>
  <si>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</si>
  <si>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</si>
  <si>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Інші дотації з місцевого бюджету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</si>
  <si>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</si>
  <si>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</si>
  <si>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Інші субвенції з місцевого бюджету </t>
  </si>
  <si>
    <t>0213210</t>
  </si>
  <si>
    <t>Заходи із запобігання та ліквідації надзвичайних ситуацій та наслідків стихійного лиха</t>
  </si>
  <si>
    <t xml:space="preserve">Надання позашкільної освіти позашкільними закладами освіти, заходи із позашкільної роботи з дітьми  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</si>
  <si>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</si>
  <si>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</si>
  <si>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</si>
  <si>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</si>
  <si>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</si>
  <si>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0813190</t>
  </si>
  <si>
    <t>3190</t>
  </si>
  <si>
    <t>0813191</t>
  </si>
  <si>
    <t>0813192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</si>
  <si>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</si>
  <si>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Інші заходи у сфері соціального захисту і соціального забезпечення</t>
  </si>
  <si>
    <t>0813242</t>
  </si>
  <si>
    <t xml:space="preserve">Забезпечення діяльності інших закладів в галузі культури і мистецтва </t>
  </si>
  <si>
    <t>1014081</t>
  </si>
  <si>
    <t>Дотації з місцевого бюджету іншим бюджетам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</si>
  <si>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</si>
  <si>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</si>
  <si>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Програма відшкодування  витрат надавачам послуг за пільгове перевезення та зв"язок окремим категоріям громадян</t>
  </si>
  <si>
    <t>Районна програми оздоровлення і відпочинку дітей Олександрівського району на 2018-2022 роки</t>
  </si>
  <si>
    <t>Розрахунок обсягу міжбюджетних трансфертів на здійснення видатків на утримання закладів дошкільної освіти, які фінансуватимуться у 2018 році із сільських, селищних бюджетів</t>
  </si>
  <si>
    <t>Обсяг видатків на культуру, тис.грн.</t>
  </si>
  <si>
    <t>фінансовий норматив на утримання бібліотек на 1 особу прикріпленого населення, 
грн.</t>
  </si>
  <si>
    <t>в тому числі:</t>
  </si>
  <si>
    <t>капітальні видатки за рахунок коштів, що передаються з загального фонду до бюджету розвитку (спеціального фонду)</t>
  </si>
  <si>
    <t>Інша діяльність у сфері державного управління</t>
  </si>
  <si>
    <t>0110180</t>
  </si>
  <si>
    <t>0213242</t>
  </si>
  <si>
    <t>0217640</t>
  </si>
  <si>
    <t>Заходи з енергозбереження</t>
  </si>
  <si>
    <t>0470</t>
  </si>
  <si>
    <t>1010</t>
  </si>
  <si>
    <t>Відшкодування вартості лікарських засобів для лікування окремих захворювань</t>
  </si>
  <si>
    <t>0212146</t>
  </si>
  <si>
    <t>2146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</si>
  <si>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</si>
  <si>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0213130</t>
  </si>
  <si>
    <t>0213131</t>
  </si>
  <si>
    <t>Районна цільова програма по реалізації в районі "Національного плану дій щодо реалізації конвенції ООН про права дитини" на  2017-2020 роки</t>
  </si>
  <si>
    <t>Районна програма "Турбота" 
на 2017-2019 роки</t>
  </si>
  <si>
    <t>Програма економічного і соціального розвитку Олександрівського району на 2018 рік</t>
  </si>
  <si>
    <t>Про районну програму енергоефективності в частині сплати відсотків за надані фінансово-банківськими установами позики населенню на енергозберігаючі заходи в Олександрівському районі
 на 2016-2020 роки</t>
  </si>
  <si>
    <t xml:space="preserve">Код </t>
  </si>
  <si>
    <t>Найменування згідно з класифікацією фінансування бюджету</t>
  </si>
  <si>
    <t>ВСЬОГО</t>
  </si>
  <si>
    <t>у тому числі бюджет розвитку</t>
  </si>
  <si>
    <t>Внутрішнє фінансування</t>
  </si>
  <si>
    <t>Фінансування  за рахунок зміни залишків коштів 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</si>
  <si>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</si>
  <si>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</si>
  <si>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Усього за типом кредитора</t>
  </si>
  <si>
    <t>Фінансування за активними операціями</t>
  </si>
  <si>
    <t>602000</t>
  </si>
  <si>
    <t>Зміни обсягів бюджетних коштів</t>
  </si>
  <si>
    <t>602200</t>
  </si>
  <si>
    <t>602400</t>
  </si>
  <si>
    <r>
      <t>Усього за типом боргового зобов</t>
    </r>
    <r>
      <rPr>
        <b/>
        <sz val="16"/>
        <rFont val="Arial Cyr"/>
        <family val="0"/>
      </rPr>
      <t>’</t>
    </r>
    <r>
      <rPr>
        <b/>
        <sz val="16"/>
        <rFont val="Times New Roman Cyr"/>
        <family val="0"/>
      </rPr>
      <t>язання</t>
    </r>
  </si>
  <si>
    <t>ФІНАНСУВАННЯ
районного  бюджету  на 2018  рік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</si>
  <si>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</si>
  <si>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</si>
  <si>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</si>
  <si>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</si>
  <si>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</si>
  <si>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</si>
  <si>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</si>
  <si>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</si>
  <si>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у тому числі</t>
  </si>
  <si>
    <t>коштів районного бюджету</t>
  </si>
  <si>
    <t>субвенції з інших бюджетів</t>
  </si>
  <si>
    <t>субвенції з державного бюджету місцевим бюджетам</t>
  </si>
  <si>
    <t>Капітальні трансферти підприємствам (установам, організаціям)</t>
  </si>
  <si>
    <t>придбання обладнання і предметів довгострокового користування</t>
  </si>
  <si>
    <t>1115030</t>
  </si>
  <si>
    <t>0213240</t>
  </si>
  <si>
    <t>Інші заклади та заходи</t>
  </si>
  <si>
    <t>0813240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</si>
  <si>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</si>
  <si>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</si>
  <si>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Розрахунок обсягу міжбюджетних трансфертів на здійснення  видатків на утримання закладів культури, які фінансуватимуться   із сільських, селищних бюджетів у 2018 році</t>
  </si>
  <si>
    <t>200,0</t>
  </si>
  <si>
    <t>Субвенції</t>
  </si>
  <si>
    <t>Субвенції з місцевих бюджетів іншим місцевим бюджетам</t>
  </si>
  <si>
    <t>Дотації з місцевих бюджетів іншим місцевим бюджетам</t>
  </si>
  <si>
    <t>УСЬОГО</t>
  </si>
  <si>
    <t>Доходи  районного бюджету на 2018 рік</t>
  </si>
  <si>
    <t>Показники міжбюджетних трансфертів  між районним бюджетом та іншими бюджетами  на 2018 рік</t>
  </si>
  <si>
    <r>
      <t xml:space="preserve">Видатки районного бюджету на  2018 рік на виконання районних програм </t>
    </r>
    <r>
      <rPr>
        <b/>
        <sz val="18"/>
        <rFont val="Times New Roman"/>
        <family val="0"/>
      </rPr>
      <t xml:space="preserve">
</t>
    </r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</si>
  <si>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</si>
  <si>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</si>
  <si>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</si>
  <si>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0726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</si>
  <si>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</si>
  <si>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</si>
  <si>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</si>
  <si>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0813081</t>
  </si>
  <si>
    <t>0813082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</si>
  <si>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</si>
  <si>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</si>
  <si>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допомоги сім'ям з дітьми, малозабезпеченим  сім’ям, тимчасової допомоги дітям</t>
  </si>
  <si>
    <t>Надання фінансової підтримки громадським організаціям ветеранів і осіб з інвалідністю , діяльність яких має соціальну спрямованість</t>
  </si>
  <si>
    <t>0813047</t>
  </si>
  <si>
    <t>1011000</t>
  </si>
  <si>
    <t>Додаток  1
до рішення Олександрівської районної ради
"Про районний бюджет  на 2018 рік"
"21" грудня 2017 №268</t>
  </si>
  <si>
    <t>Додаток  2
до рішення Олександрівської районної ради
"Про районний бюджет  на 2018 рік"
"21"грудня 2017 №268</t>
  </si>
  <si>
    <t>Додаток  3
до рішення Олександрівської районної ради
"Про районний бюджет  на 2018 рік"
"21"грудня 2017 №268</t>
  </si>
  <si>
    <t>Додаток  4
до рішення Олександрівської районної ради
"Про районний бюджет  на 2018 рік"
"21"грудня 2017 №268</t>
  </si>
  <si>
    <t>Додаток  5
до рішення Олександрівської районної ради
"Про районний бюджет  на 2018 рік"
"21"грудня 2017 №268</t>
  </si>
  <si>
    <t>Додаток  6
до рішення Олександрівської районної ради
"Про районний бюджет  на 2018 рік"
"21"грудня 2017 №268</t>
  </si>
  <si>
    <t>Додаток 7
до рішення  Олександрівської районної ради  "Про районний бюджет  на 2018 рік"
"21"грудня 2017 №268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</si>
</sst>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00"/>
    <numFmt numFmtId="203" formatCode="0.00000"/>
    <numFmt numFmtId="204" formatCode="#,##0.00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strike/>
      <vertAlign val="superscript"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Times New Roman Cyr"/>
      <family val="1"/>
    </font>
    <font>
      <i/>
      <sz val="12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0"/>
    </font>
    <font>
      <b/>
      <vertAlign val="superscript"/>
      <sz val="12"/>
      <name val="Times New Roman"/>
      <family val="0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6"/>
      <name val="Times New Roman Cyr"/>
      <family val="1"/>
    </font>
    <font>
      <i/>
      <sz val="16"/>
      <name val="Times New Roman CYR"/>
      <family val="0"/>
    </font>
    <font>
      <b/>
      <sz val="16"/>
      <name val="Times New Roman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125">
    <xf numFmtId="0" fontId="2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43" fillId="26" borderId="1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44" fillId="13" borderId="0" applyNumberFormat="0" applyBorder="0" applyAlignment="0" applyProtection="0"/>
    <xf numFmtId="0" fontId="23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1" fillId="0" borderId="13" xfId="0" applyFont="1" applyBorder="1" applyAlignment="1">
      <alignment horizontal="center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36" fillId="0" borderId="14" xfId="0" applyFont="1" applyBorder="1" applyAlignment="1">
      <alignment horizontal="right"/>
    </xf>
    <xf numFmtId="0" fontId="21" fillId="0" borderId="14" xfId="52" applyFont="1" applyBorder="1" applyAlignment="1">
      <alignment horizontal="right"/>
      <protection/>
    </xf>
    <xf numFmtId="0" fontId="21" fillId="0" borderId="15" xfId="52" applyFont="1" applyBorder="1" applyAlignment="1">
      <alignment horizontal="center"/>
      <protection/>
    </xf>
    <xf numFmtId="0" fontId="29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26" borderId="16" xfId="0" applyNumberFormat="1" applyFont="1" applyFill="1" applyBorder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17" xfId="0" applyNumberFormat="1" applyFont="1" applyFill="1" applyBorder="1" applyAlignment="1" applyProtection="1">
      <alignment/>
      <protection/>
    </xf>
    <xf numFmtId="0" fontId="0" fillId="26" borderId="18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/>
      <protection/>
    </xf>
    <xf numFmtId="49" fontId="21" fillId="0" borderId="14" xfId="0" applyNumberFormat="1" applyFont="1" applyBorder="1" applyAlignment="1">
      <alignment horizontal="left" vertical="center"/>
    </xf>
    <xf numFmtId="49" fontId="29" fillId="0" borderId="14" xfId="0" applyNumberFormat="1" applyFont="1" applyBorder="1" applyAlignment="1">
      <alignment horizontal="left" vertical="center"/>
    </xf>
    <xf numFmtId="49" fontId="29" fillId="0" borderId="14" xfId="0" applyNumberFormat="1" applyFont="1" applyBorder="1" applyAlignment="1">
      <alignment horizontal="left" vertical="center" wrapText="1"/>
    </xf>
    <xf numFmtId="0" fontId="29" fillId="26" borderId="14" xfId="0" applyFont="1" applyFill="1" applyBorder="1" applyAlignment="1">
      <alignment horizontal="left" vertical="center" wrapText="1"/>
    </xf>
    <xf numFmtId="49" fontId="29" fillId="26" borderId="14" xfId="0" applyNumberFormat="1" applyFont="1" applyFill="1" applyBorder="1" applyAlignment="1">
      <alignment horizontal="left" vertical="center" wrapText="1"/>
    </xf>
    <xf numFmtId="0" fontId="29" fillId="0" borderId="14" xfId="0" applyFont="1" applyBorder="1" applyAlignment="1">
      <alignment vertical="top" wrapText="1"/>
    </xf>
    <xf numFmtId="0" fontId="29" fillId="0" borderId="14" xfId="0" applyFont="1" applyFill="1" applyBorder="1" applyAlignment="1">
      <alignment/>
    </xf>
    <xf numFmtId="0" fontId="29" fillId="0" borderId="14" xfId="0" applyFont="1" applyFill="1" applyBorder="1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/>
    </xf>
    <xf numFmtId="187" fontId="21" fillId="0" borderId="14" xfId="0" applyNumberFormat="1" applyFont="1" applyBorder="1" applyAlignment="1">
      <alignment horizontal="center"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1" fillId="0" borderId="14" xfId="0" applyFont="1" applyBorder="1" applyAlignment="1">
      <alignment vertical="top" wrapText="1"/>
    </xf>
    <xf numFmtId="49" fontId="21" fillId="0" borderId="14" xfId="0" applyNumberFormat="1" applyFont="1" applyBorder="1" applyAlignment="1">
      <alignment horizontal="left" vertical="center" wrapText="1"/>
    </xf>
    <xf numFmtId="0" fontId="29" fillId="0" borderId="19" xfId="0" applyFont="1" applyFill="1" applyBorder="1" applyAlignment="1">
      <alignment vertical="top" wrapText="1"/>
    </xf>
    <xf numFmtId="0" fontId="21" fillId="26" borderId="14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0" fillId="0" borderId="0" xfId="0" applyNumberFormat="1" applyFont="1" applyFill="1" applyAlignment="1" applyProtection="1">
      <alignment/>
      <protection/>
    </xf>
    <xf numFmtId="0" fontId="5" fillId="26" borderId="14" xfId="0" applyFont="1" applyFill="1" applyBorder="1" applyAlignment="1">
      <alignment vertical="top" wrapText="1"/>
    </xf>
    <xf numFmtId="184" fontId="21" fillId="26" borderId="14" xfId="0" applyNumberFormat="1" applyFont="1" applyFill="1" applyBorder="1" applyAlignment="1">
      <alignment vertical="justify"/>
    </xf>
    <xf numFmtId="184" fontId="29" fillId="26" borderId="14" xfId="0" applyNumberFormat="1" applyFont="1" applyFill="1" applyBorder="1" applyAlignment="1">
      <alignment vertical="justify"/>
    </xf>
    <xf numFmtId="0" fontId="29" fillId="26" borderId="0" xfId="0" applyNumberFormat="1" applyFont="1" applyFill="1" applyAlignment="1" applyProtection="1">
      <alignment/>
      <protection/>
    </xf>
    <xf numFmtId="0" fontId="29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wrapText="1"/>
    </xf>
    <xf numFmtId="0" fontId="29" fillId="0" borderId="14" xfId="0" applyFont="1" applyBorder="1" applyAlignment="1">
      <alignment/>
    </xf>
    <xf numFmtId="0" fontId="47" fillId="0" borderId="20" xfId="0" applyFont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32" fillId="0" borderId="0" xfId="0" applyNumberFormat="1" applyFont="1" applyFill="1" applyAlignment="1" applyProtection="1">
      <alignment vertical="center" wrapText="1"/>
      <protection/>
    </xf>
    <xf numFmtId="0" fontId="32" fillId="0" borderId="14" xfId="0" applyFont="1" applyFill="1" applyBorder="1" applyAlignment="1">
      <alignment horizontal="left"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2" fillId="0" borderId="14" xfId="0" applyNumberFormat="1" applyFont="1" applyFill="1" applyBorder="1" applyAlignment="1">
      <alignment horizontal="justify" vertical="top" wrapText="1"/>
    </xf>
    <xf numFmtId="184" fontId="32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Alignment="1">
      <alignment/>
    </xf>
    <xf numFmtId="187" fontId="20" fillId="0" borderId="0" xfId="0" applyNumberFormat="1" applyFont="1" applyAlignment="1">
      <alignment/>
    </xf>
    <xf numFmtId="0" fontId="29" fillId="26" borderId="0" xfId="0" applyFont="1" applyFill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29" fillId="26" borderId="0" xfId="0" applyFont="1" applyFill="1" applyBorder="1" applyAlignment="1">
      <alignment/>
    </xf>
    <xf numFmtId="0" fontId="36" fillId="0" borderId="0" xfId="0" applyFont="1" applyBorder="1" applyAlignment="1">
      <alignment horizontal="right" vertical="center" wrapText="1"/>
    </xf>
    <xf numFmtId="0" fontId="36" fillId="0" borderId="14" xfId="0" applyFont="1" applyBorder="1" applyAlignment="1">
      <alignment horizontal="right"/>
    </xf>
    <xf numFmtId="0" fontId="36" fillId="0" borderId="14" xfId="0" applyFont="1" applyBorder="1" applyAlignment="1">
      <alignment horizontal="right" wrapText="1"/>
    </xf>
    <xf numFmtId="0" fontId="21" fillId="0" borderId="14" xfId="52" applyFont="1" applyBorder="1" applyAlignment="1">
      <alignment horizontal="right" wrapText="1"/>
      <protection/>
    </xf>
    <xf numFmtId="0" fontId="21" fillId="0" borderId="21" xfId="52" applyFont="1" applyBorder="1" applyAlignment="1">
      <alignment horizontal="center"/>
      <protection/>
    </xf>
    <xf numFmtId="0" fontId="21" fillId="0" borderId="14" xfId="0" applyFont="1" applyBorder="1" applyAlignment="1">
      <alignment horizontal="right"/>
    </xf>
    <xf numFmtId="0" fontId="29" fillId="0" borderId="14" xfId="0" applyFont="1" applyBorder="1" applyAlignment="1">
      <alignment/>
    </xf>
    <xf numFmtId="0" fontId="29" fillId="0" borderId="21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2" fontId="31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>
      <alignment/>
    </xf>
    <xf numFmtId="2" fontId="29" fillId="0" borderId="0" xfId="0" applyNumberFormat="1" applyFont="1" applyAlignment="1">
      <alignment/>
    </xf>
    <xf numFmtId="0" fontId="29" fillId="0" borderId="12" xfId="0" applyFont="1" applyBorder="1" applyAlignment="1">
      <alignment/>
    </xf>
    <xf numFmtId="0" fontId="29" fillId="26" borderId="12" xfId="0" applyFont="1" applyFill="1" applyBorder="1" applyAlignment="1">
      <alignment/>
    </xf>
    <xf numFmtId="0" fontId="29" fillId="0" borderId="14" xfId="0" applyFont="1" applyBorder="1" applyAlignment="1">
      <alignment horizontal="center" vertical="top" wrapText="1"/>
    </xf>
    <xf numFmtId="0" fontId="21" fillId="26" borderId="14" xfId="0" applyFont="1" applyFill="1" applyBorder="1" applyAlignment="1">
      <alignment horizontal="center" vertical="center" wrapText="1"/>
    </xf>
    <xf numFmtId="0" fontId="29" fillId="26" borderId="14" xfId="0" applyFont="1" applyFill="1" applyBorder="1" applyAlignment="1">
      <alignment horizontal="center" vertical="center" wrapText="1"/>
    </xf>
    <xf numFmtId="187" fontId="32" fillId="0" borderId="14" xfId="0" applyNumberFormat="1" applyFont="1" applyBorder="1" applyAlignment="1">
      <alignment horizontal="center" wrapText="1"/>
    </xf>
    <xf numFmtId="187" fontId="32" fillId="0" borderId="14" xfId="0" applyNumberFormat="1" applyFont="1" applyBorder="1" applyAlignment="1">
      <alignment horizontal="center"/>
    </xf>
    <xf numFmtId="187" fontId="32" fillId="26" borderId="14" xfId="0" applyNumberFormat="1" applyFont="1" applyFill="1" applyBorder="1" applyAlignment="1">
      <alignment horizontal="center" wrapText="1"/>
    </xf>
    <xf numFmtId="187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14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184" fontId="4" fillId="0" borderId="0" xfId="0" applyNumberFormat="1" applyFont="1" applyFill="1" applyAlignment="1" applyProtection="1">
      <alignment horizontal="center" vertical="center" wrapText="1"/>
      <protection/>
    </xf>
    <xf numFmtId="187" fontId="32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184" fontId="21" fillId="0" borderId="14" xfId="96" applyNumberFormat="1" applyFont="1" applyBorder="1" applyAlignment="1">
      <alignment vertical="top" wrapText="1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9" fillId="0" borderId="14" xfId="0" applyFont="1" applyBorder="1" applyAlignment="1">
      <alignment vertical="top" wrapText="1"/>
    </xf>
    <xf numFmtId="0" fontId="29" fillId="0" borderId="14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horizontal="center" vertical="top" wrapText="1"/>
    </xf>
    <xf numFmtId="184" fontId="29" fillId="0" borderId="14" xfId="96" applyNumberFormat="1" applyFont="1" applyBorder="1" applyAlignment="1">
      <alignment vertical="top" wrapText="1"/>
      <protection/>
    </xf>
    <xf numFmtId="184" fontId="29" fillId="0" borderId="14" xfId="96" applyNumberFormat="1" applyFont="1" applyBorder="1" applyAlignment="1">
      <alignment vertical="center" wrapText="1"/>
      <protection/>
    </xf>
    <xf numFmtId="49" fontId="29" fillId="0" borderId="14" xfId="0" applyNumberFormat="1" applyFont="1" applyBorder="1" applyAlignment="1">
      <alignment horizontal="left" vertical="center"/>
    </xf>
    <xf numFmtId="49" fontId="29" fillId="0" borderId="14" xfId="0" applyNumberFormat="1" applyFont="1" applyBorder="1" applyAlignment="1">
      <alignment horizontal="left" vertical="center" wrapText="1"/>
    </xf>
    <xf numFmtId="0" fontId="20" fillId="0" borderId="0" xfId="0" applyNumberFormat="1" applyFont="1" applyFill="1" applyAlignment="1" applyProtection="1">
      <alignment/>
      <protection/>
    </xf>
    <xf numFmtId="0" fontId="5" fillId="0" borderId="14" xfId="0" applyFont="1" applyBorder="1" applyAlignment="1">
      <alignment vertical="top" wrapText="1"/>
    </xf>
    <xf numFmtId="0" fontId="32" fillId="0" borderId="14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87" fontId="0" fillId="0" borderId="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7" fontId="21" fillId="0" borderId="14" xfId="0" applyNumberFormat="1" applyFont="1" applyBorder="1" applyAlignment="1">
      <alignment horizontal="center" wrapText="1"/>
    </xf>
    <xf numFmtId="187" fontId="21" fillId="0" borderId="14" xfId="96" applyNumberFormat="1" applyFont="1" applyBorder="1" applyAlignment="1">
      <alignment horizontal="center"/>
      <protection/>
    </xf>
    <xf numFmtId="187" fontId="29" fillId="0" borderId="14" xfId="96" applyNumberFormat="1" applyFont="1" applyBorder="1" applyAlignment="1">
      <alignment horizontal="center"/>
      <protection/>
    </xf>
    <xf numFmtId="187" fontId="5" fillId="0" borderId="14" xfId="96" applyNumberFormat="1" applyFont="1" applyBorder="1" applyAlignment="1">
      <alignment horizontal="center"/>
      <protection/>
    </xf>
    <xf numFmtId="187" fontId="5" fillId="0" borderId="14" xfId="0" applyNumberFormat="1" applyFont="1" applyBorder="1" applyAlignment="1">
      <alignment horizontal="center" wrapText="1"/>
    </xf>
    <xf numFmtId="187" fontId="21" fillId="0" borderId="14" xfId="96" applyNumberFormat="1" applyFont="1" applyBorder="1" applyAlignment="1">
      <alignment horizontal="center"/>
      <protection/>
    </xf>
    <xf numFmtId="0" fontId="29" fillId="26" borderId="2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87" fontId="21" fillId="0" borderId="14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26" borderId="14" xfId="0" applyFont="1" applyFill="1" applyBorder="1" applyAlignment="1">
      <alignment/>
    </xf>
    <xf numFmtId="49" fontId="21" fillId="0" borderId="14" xfId="0" applyNumberFormat="1" applyFont="1" applyBorder="1" applyAlignment="1">
      <alignment horizontal="left" vertical="center"/>
    </xf>
    <xf numFmtId="0" fontId="21" fillId="0" borderId="14" xfId="0" applyFont="1" applyBorder="1" applyAlignment="1">
      <alignment vertical="top" wrapText="1"/>
    </xf>
    <xf numFmtId="49" fontId="21" fillId="0" borderId="14" xfId="0" applyNumberFormat="1" applyFont="1" applyBorder="1" applyAlignment="1">
      <alignment horizontal="left" vertical="center" wrapText="1"/>
    </xf>
    <xf numFmtId="49" fontId="29" fillId="26" borderId="14" xfId="0" applyNumberFormat="1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left"/>
    </xf>
    <xf numFmtId="49" fontId="29" fillId="0" borderId="14" xfId="0" applyNumberFormat="1" applyFont="1" applyBorder="1" applyAlignment="1">
      <alignment horizontal="left"/>
    </xf>
    <xf numFmtId="0" fontId="21" fillId="0" borderId="14" xfId="0" applyFont="1" applyFill="1" applyBorder="1" applyAlignment="1">
      <alignment vertical="top" wrapText="1"/>
    </xf>
    <xf numFmtId="0" fontId="21" fillId="0" borderId="14" xfId="0" applyFont="1" applyBorder="1" applyAlignment="1">
      <alignment horizontal="center" vertical="center" wrapText="1"/>
    </xf>
    <xf numFmtId="184" fontId="29" fillId="0" borderId="14" xfId="0" applyNumberFormat="1" applyFont="1" applyFill="1" applyBorder="1" applyAlignment="1">
      <alignment vertical="justify"/>
    </xf>
    <xf numFmtId="184" fontId="21" fillId="0" borderId="14" xfId="0" applyNumberFormat="1" applyFont="1" applyFill="1" applyBorder="1" applyAlignment="1">
      <alignment vertical="justify"/>
    </xf>
    <xf numFmtId="49" fontId="50" fillId="0" borderId="14" xfId="0" applyNumberFormat="1" applyFont="1" applyBorder="1" applyAlignment="1">
      <alignment horizontal="left" vertical="center" wrapText="1"/>
    </xf>
    <xf numFmtId="49" fontId="46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left" vertical="center"/>
    </xf>
    <xf numFmtId="0" fontId="46" fillId="26" borderId="14" xfId="0" applyFont="1" applyFill="1" applyBorder="1" applyAlignment="1">
      <alignment vertical="top" wrapText="1"/>
    </xf>
    <xf numFmtId="49" fontId="29" fillId="0" borderId="14" xfId="0" applyNumberFormat="1" applyFont="1" applyFill="1" applyBorder="1" applyAlignment="1">
      <alignment horizontal="left" vertical="center"/>
    </xf>
    <xf numFmtId="49" fontId="29" fillId="0" borderId="14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left"/>
    </xf>
    <xf numFmtId="49" fontId="29" fillId="0" borderId="14" xfId="0" applyNumberFormat="1" applyFont="1" applyBorder="1" applyAlignment="1">
      <alignment horizontal="left"/>
    </xf>
    <xf numFmtId="187" fontId="29" fillId="0" borderId="14" xfId="0" applyNumberFormat="1" applyFont="1" applyBorder="1" applyAlignment="1">
      <alignment horizontal="center"/>
    </xf>
    <xf numFmtId="187" fontId="29" fillId="0" borderId="14" xfId="0" applyNumberFormat="1" applyFont="1" applyBorder="1" applyAlignment="1">
      <alignment horizontal="right"/>
    </xf>
    <xf numFmtId="187" fontId="29" fillId="0" borderId="14" xfId="0" applyNumberFormat="1" applyFont="1" applyFill="1" applyBorder="1" applyAlignment="1">
      <alignment horizontal="right"/>
    </xf>
    <xf numFmtId="188" fontId="29" fillId="0" borderId="14" xfId="0" applyNumberFormat="1" applyFont="1" applyBorder="1" applyAlignment="1">
      <alignment horizontal="right"/>
    </xf>
    <xf numFmtId="1" fontId="29" fillId="0" borderId="14" xfId="0" applyNumberFormat="1" applyFont="1" applyFill="1" applyBorder="1" applyAlignment="1">
      <alignment horizontal="right"/>
    </xf>
    <xf numFmtId="1" fontId="29" fillId="0" borderId="14" xfId="0" applyNumberFormat="1" applyFont="1" applyBorder="1" applyAlignment="1">
      <alignment horizontal="right"/>
    </xf>
    <xf numFmtId="1" fontId="21" fillId="0" borderId="14" xfId="0" applyNumberFormat="1" applyFont="1" applyBorder="1" applyAlignment="1">
      <alignment horizontal="right"/>
    </xf>
    <xf numFmtId="187" fontId="21" fillId="0" borderId="14" xfId="0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justify" vertical="top" wrapText="1"/>
    </xf>
    <xf numFmtId="0" fontId="32" fillId="0" borderId="14" xfId="0" applyFont="1" applyFill="1" applyBorder="1" applyAlignment="1">
      <alignment horizontal="justify" vertical="top" wrapText="1"/>
    </xf>
    <xf numFmtId="0" fontId="32" fillId="0" borderId="14" xfId="0" applyFont="1" applyBorder="1" applyAlignment="1">
      <alignment horizontal="justify" vertical="top" wrapText="1"/>
    </xf>
    <xf numFmtId="0" fontId="32" fillId="0" borderId="14" xfId="0" applyNumberFormat="1" applyFont="1" applyFill="1" applyBorder="1" applyAlignment="1">
      <alignment horizontal="justify" vertical="top"/>
    </xf>
    <xf numFmtId="0" fontId="32" fillId="0" borderId="14" xfId="106" applyFont="1" applyFill="1" applyBorder="1" applyAlignment="1">
      <alignment horizontal="justify" vertical="top" wrapText="1"/>
      <protection/>
    </xf>
    <xf numFmtId="49" fontId="29" fillId="0" borderId="14" xfId="0" applyNumberFormat="1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left" vertical="center"/>
    </xf>
    <xf numFmtId="0" fontId="29" fillId="26" borderId="14" xfId="0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horizontal="left" vertical="center" wrapText="1"/>
    </xf>
    <xf numFmtId="2" fontId="32" fillId="0" borderId="14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justify" vertical="top" wrapText="1"/>
    </xf>
    <xf numFmtId="0" fontId="29" fillId="26" borderId="14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 wrapText="1"/>
    </xf>
    <xf numFmtId="0" fontId="21" fillId="26" borderId="14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49" fontId="21" fillId="26" borderId="14" xfId="0" applyNumberFormat="1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top"/>
    </xf>
    <xf numFmtId="0" fontId="21" fillId="0" borderId="14" xfId="0" applyFont="1" applyBorder="1" applyAlignment="1">
      <alignment horizontal="left"/>
    </xf>
    <xf numFmtId="0" fontId="46" fillId="0" borderId="14" xfId="0" applyFont="1" applyBorder="1" applyAlignment="1">
      <alignment vertical="top" wrapText="1"/>
    </xf>
    <xf numFmtId="0" fontId="46" fillId="0" borderId="14" xfId="0" applyFont="1" applyBorder="1" applyAlignment="1">
      <alignment horizontal="left" vertical="top" wrapText="1"/>
    </xf>
    <xf numFmtId="0" fontId="29" fillId="0" borderId="14" xfId="0" applyFont="1" applyFill="1" applyBorder="1" applyAlignment="1">
      <alignment vertical="top"/>
    </xf>
    <xf numFmtId="0" fontId="29" fillId="0" borderId="14" xfId="0" applyFont="1" applyBorder="1" applyAlignment="1">
      <alignment horizontal="justify" vertical="top" wrapText="1"/>
    </xf>
    <xf numFmtId="0" fontId="21" fillId="0" borderId="14" xfId="0" applyFont="1" applyBorder="1" applyAlignment="1">
      <alignment horizontal="justify" vertical="top" wrapText="1"/>
    </xf>
    <xf numFmtId="0" fontId="21" fillId="0" borderId="14" xfId="0" applyFont="1" applyFill="1" applyBorder="1" applyAlignment="1">
      <alignment horizontal="justify" vertical="top" wrapText="1"/>
    </xf>
    <xf numFmtId="0" fontId="29" fillId="26" borderId="14" xfId="0" applyFont="1" applyFill="1" applyBorder="1" applyAlignment="1">
      <alignment horizontal="justify" vertical="top" wrapText="1"/>
    </xf>
    <xf numFmtId="49" fontId="21" fillId="0" borderId="14" xfId="0" applyNumberFormat="1" applyFont="1" applyBorder="1" applyAlignment="1">
      <alignment horizontal="left"/>
    </xf>
    <xf numFmtId="0" fontId="21" fillId="0" borderId="20" xfId="0" applyNumberFormat="1" applyFont="1" applyFill="1" applyBorder="1" applyAlignment="1">
      <alignment vertical="top" wrapText="1"/>
    </xf>
    <xf numFmtId="49" fontId="29" fillId="0" borderId="19" xfId="0" applyNumberFormat="1" applyFont="1" applyBorder="1" applyAlignment="1">
      <alignment horizontal="left" vertical="center"/>
    </xf>
    <xf numFmtId="0" fontId="29" fillId="0" borderId="20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vertical="top" wrapText="1"/>
    </xf>
    <xf numFmtId="49" fontId="29" fillId="0" borderId="19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/>
    </xf>
    <xf numFmtId="49" fontId="29" fillId="26" borderId="14" xfId="0" applyNumberFormat="1" applyFont="1" applyFill="1" applyBorder="1" applyAlignment="1">
      <alignment horizontal="left" vertical="center" wrapText="1"/>
    </xf>
    <xf numFmtId="0" fontId="21" fillId="26" borderId="20" xfId="0" applyFont="1" applyFill="1" applyBorder="1" applyAlignment="1">
      <alignment horizontal="left" vertical="center" wrapText="1"/>
    </xf>
    <xf numFmtId="49" fontId="29" fillId="26" borderId="20" xfId="0" applyNumberFormat="1" applyFont="1" applyFill="1" applyBorder="1" applyAlignment="1">
      <alignment horizontal="left" vertical="center" wrapText="1"/>
    </xf>
    <xf numFmtId="0" fontId="29" fillId="26" borderId="20" xfId="0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justify" vertical="center" wrapText="1"/>
    </xf>
    <xf numFmtId="0" fontId="21" fillId="0" borderId="19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left" vertical="center" wrapText="1"/>
    </xf>
    <xf numFmtId="2" fontId="29" fillId="26" borderId="0" xfId="0" applyNumberFormat="1" applyFont="1" applyFill="1" applyAlignment="1" applyProtection="1">
      <alignment/>
      <protection/>
    </xf>
    <xf numFmtId="49" fontId="21" fillId="26" borderId="20" xfId="0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3" fillId="0" borderId="0" xfId="0" applyFill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distributed" wrapText="1"/>
    </xf>
    <xf numFmtId="0" fontId="53" fillId="0" borderId="14" xfId="0" applyFont="1" applyBorder="1" applyAlignment="1">
      <alignment horizontal="center" vertical="distributed" wrapText="1"/>
    </xf>
    <xf numFmtId="0" fontId="54" fillId="0" borderId="14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4" fillId="0" borderId="14" xfId="0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justify" vertical="top" wrapText="1"/>
    </xf>
    <xf numFmtId="0" fontId="55" fillId="0" borderId="14" xfId="0" applyFont="1" applyFill="1" applyBorder="1" applyAlignment="1">
      <alignment horizontal="justify" vertical="top" wrapText="1"/>
    </xf>
    <xf numFmtId="49" fontId="54" fillId="0" borderId="14" xfId="0" applyNumberFormat="1" applyFont="1" applyBorder="1" applyAlignment="1">
      <alignment horizontal="center" vertical="top"/>
    </xf>
    <xf numFmtId="0" fontId="54" fillId="0" borderId="14" xfId="0" applyFont="1" applyBorder="1" applyAlignment="1">
      <alignment vertical="top" wrapText="1"/>
    </xf>
    <xf numFmtId="0" fontId="56" fillId="0" borderId="14" xfId="0" applyFont="1" applyBorder="1" applyAlignment="1">
      <alignment horizontal="left" vertical="top" wrapText="1"/>
    </xf>
    <xf numFmtId="0" fontId="0" fillId="0" borderId="12" xfId="0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0" fontId="23" fillId="0" borderId="0" xfId="0" applyFont="1" applyAlignment="1">
      <alignment/>
    </xf>
    <xf numFmtId="0" fontId="3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4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1" fillId="0" borderId="14" xfId="0" applyFont="1" applyFill="1" applyBorder="1" applyAlignment="1">
      <alignment horizontal="center" vertical="top" wrapText="1"/>
    </xf>
    <xf numFmtId="49" fontId="21" fillId="0" borderId="14" xfId="0" applyNumberFormat="1" applyFont="1" applyBorder="1" applyAlignment="1">
      <alignment horizontal="left" vertical="top"/>
    </xf>
    <xf numFmtId="0" fontId="61" fillId="0" borderId="14" xfId="0" applyFont="1" applyBorder="1" applyAlignment="1">
      <alignment vertical="top" wrapText="1"/>
    </xf>
    <xf numFmtId="0" fontId="0" fillId="0" borderId="0" xfId="0" applyFont="1" applyFill="1" applyAlignment="1">
      <alignment vertical="top"/>
    </xf>
    <xf numFmtId="49" fontId="29" fillId="0" borderId="14" xfId="0" applyNumberFormat="1" applyFont="1" applyBorder="1" applyAlignment="1">
      <alignment horizontal="left" vertical="top"/>
    </xf>
    <xf numFmtId="0" fontId="29" fillId="26" borderId="14" xfId="0" applyFont="1" applyFill="1" applyBorder="1" applyAlignment="1">
      <alignment horizontal="left" vertical="top" wrapText="1"/>
    </xf>
    <xf numFmtId="49" fontId="29" fillId="26" borderId="14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 horizontal="justify"/>
    </xf>
    <xf numFmtId="49" fontId="29" fillId="0" borderId="14" xfId="0" applyNumberFormat="1" applyFont="1" applyFill="1" applyBorder="1" applyAlignment="1">
      <alignment horizontal="left" vertical="top"/>
    </xf>
    <xf numFmtId="49" fontId="29" fillId="0" borderId="14" xfId="0" applyNumberFormat="1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justify" vertical="top" wrapText="1"/>
    </xf>
    <xf numFmtId="0" fontId="29" fillId="0" borderId="22" xfId="0" applyFont="1" applyFill="1" applyBorder="1" applyAlignment="1">
      <alignment horizontal="justify" vertical="top" wrapText="1"/>
    </xf>
    <xf numFmtId="184" fontId="0" fillId="0" borderId="14" xfId="96" applyNumberFormat="1" applyFont="1" applyBorder="1" applyAlignment="1">
      <alignment vertical="top"/>
      <protection/>
    </xf>
    <xf numFmtId="0" fontId="29" fillId="0" borderId="14" xfId="0" applyFont="1" applyBorder="1" applyAlignment="1">
      <alignment horizontal="left" vertical="top"/>
    </xf>
    <xf numFmtId="204" fontId="0" fillId="0" borderId="0" xfId="0" applyNumberFormat="1" applyFont="1" applyFill="1" applyAlignment="1">
      <alignment vertical="top"/>
    </xf>
    <xf numFmtId="0" fontId="29" fillId="0" borderId="23" xfId="0" applyFont="1" applyFill="1" applyBorder="1" applyAlignment="1">
      <alignment horizontal="justify" vertical="top" wrapText="1"/>
    </xf>
    <xf numFmtId="0" fontId="21" fillId="26" borderId="14" xfId="0" applyFont="1" applyFill="1" applyBorder="1" applyAlignment="1">
      <alignment horizontal="left" vertical="top" wrapText="1"/>
    </xf>
    <xf numFmtId="0" fontId="21" fillId="0" borderId="14" xfId="0" applyFont="1" applyBorder="1" applyAlignment="1">
      <alignment horizontal="justify" vertical="top"/>
    </xf>
    <xf numFmtId="0" fontId="30" fillId="0" borderId="14" xfId="0" applyFont="1" applyBorder="1" applyAlignment="1">
      <alignment vertical="top" wrapText="1"/>
    </xf>
    <xf numFmtId="49" fontId="30" fillId="0" borderId="14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84" fontId="62" fillId="0" borderId="14" xfId="0" applyNumberFormat="1" applyFont="1" applyBorder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20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204" fontId="0" fillId="0" borderId="0" xfId="0" applyNumberFormat="1" applyFont="1" applyFill="1" applyAlignment="1" applyProtection="1">
      <alignment vertical="top"/>
      <protection/>
    </xf>
    <xf numFmtId="204" fontId="0" fillId="0" borderId="0" xfId="0" applyNumberFormat="1" applyFont="1" applyFill="1" applyAlignment="1" applyProtection="1">
      <alignment/>
      <protection/>
    </xf>
    <xf numFmtId="0" fontId="21" fillId="0" borderId="19" xfId="0" applyFont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26" borderId="14" xfId="0" applyFont="1" applyFill="1" applyBorder="1" applyAlignment="1">
      <alignment horizontal="left" vertical="center" wrapText="1"/>
    </xf>
    <xf numFmtId="184" fontId="29" fillId="0" borderId="14" xfId="96" applyNumberFormat="1" applyFont="1" applyBorder="1" applyAlignment="1">
      <alignment horizontal="center" vertical="top" wrapText="1"/>
      <protection/>
    </xf>
    <xf numFmtId="49" fontId="29" fillId="0" borderId="14" xfId="0" applyNumberFormat="1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184" fontId="29" fillId="0" borderId="14" xfId="96" applyNumberFormat="1" applyFont="1" applyFill="1" applyBorder="1" applyAlignment="1">
      <alignment horizontal="center" vertical="top" wrapText="1"/>
      <protection/>
    </xf>
    <xf numFmtId="2" fontId="29" fillId="0" borderId="19" xfId="0" applyNumberFormat="1" applyFont="1" applyFill="1" applyBorder="1" applyAlignment="1">
      <alignment horizontal="center" vertical="top" wrapText="1"/>
    </xf>
    <xf numFmtId="184" fontId="29" fillId="0" borderId="14" xfId="96" applyNumberFormat="1" applyFont="1" applyBorder="1" applyAlignment="1">
      <alignment horizontal="center" vertical="center" wrapText="1"/>
      <protection/>
    </xf>
    <xf numFmtId="2" fontId="29" fillId="0" borderId="23" xfId="0" applyNumberFormat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84" fontId="29" fillId="0" borderId="23" xfId="96" applyNumberFormat="1" applyFont="1" applyBorder="1" applyAlignment="1">
      <alignment vertical="center" wrapText="1"/>
      <protection/>
    </xf>
    <xf numFmtId="0" fontId="21" fillId="26" borderId="14" xfId="0" applyFont="1" applyFill="1" applyBorder="1" applyAlignment="1">
      <alignment horizontal="left" vertical="center" wrapText="1"/>
    </xf>
    <xf numFmtId="49" fontId="21" fillId="26" borderId="14" xfId="0" applyNumberFormat="1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26" borderId="14" xfId="0" applyFont="1" applyFill="1" applyBorder="1" applyAlignment="1">
      <alignment vertical="top" wrapText="1"/>
    </xf>
    <xf numFmtId="49" fontId="21" fillId="0" borderId="14" xfId="0" applyNumberFormat="1" applyFont="1" applyBorder="1" applyAlignment="1">
      <alignment horizontal="left"/>
    </xf>
    <xf numFmtId="49" fontId="29" fillId="0" borderId="19" xfId="0" applyNumberFormat="1" applyFont="1" applyBorder="1" applyAlignment="1">
      <alignment horizontal="left" vertical="center"/>
    </xf>
    <xf numFmtId="0" fontId="29" fillId="0" borderId="14" xfId="0" applyNumberFormat="1" applyFont="1" applyFill="1" applyBorder="1" applyAlignment="1">
      <alignment vertical="top" wrapText="1"/>
    </xf>
    <xf numFmtId="49" fontId="29" fillId="0" borderId="19" xfId="0" applyNumberFormat="1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201" fontId="29" fillId="0" borderId="14" xfId="0" applyNumberFormat="1" applyFont="1" applyFill="1" applyBorder="1" applyAlignment="1">
      <alignment horizontal="right"/>
    </xf>
    <xf numFmtId="201" fontId="29" fillId="0" borderId="14" xfId="0" applyNumberFormat="1" applyFont="1" applyBorder="1" applyAlignment="1">
      <alignment horizontal="right"/>
    </xf>
    <xf numFmtId="187" fontId="5" fillId="0" borderId="14" xfId="0" applyNumberFormat="1" applyFont="1" applyFill="1" applyBorder="1" applyAlignment="1">
      <alignment horizontal="center" vertical="center" wrapText="1"/>
    </xf>
    <xf numFmtId="187" fontId="5" fillId="0" borderId="14" xfId="0" applyNumberFormat="1" applyFont="1" applyFill="1" applyBorder="1" applyAlignment="1">
      <alignment horizontal="left" vertical="center" wrapText="1"/>
    </xf>
    <xf numFmtId="187" fontId="32" fillId="0" borderId="14" xfId="0" applyNumberFormat="1" applyFont="1" applyFill="1" applyBorder="1" applyAlignment="1">
      <alignment horizontal="center" vertical="center" wrapText="1"/>
    </xf>
    <xf numFmtId="187" fontId="32" fillId="0" borderId="14" xfId="0" applyNumberFormat="1" applyFont="1" applyFill="1" applyBorder="1" applyAlignment="1">
      <alignment horizontal="left" vertical="center" wrapText="1"/>
    </xf>
    <xf numFmtId="187" fontId="51" fillId="0" borderId="14" xfId="0" applyNumberFormat="1" applyFont="1" applyFill="1" applyBorder="1" applyAlignment="1">
      <alignment horizontal="center" vertical="center"/>
    </xf>
    <xf numFmtId="187" fontId="51" fillId="0" borderId="14" xfId="0" applyNumberFormat="1" applyFont="1" applyBorder="1" applyAlignment="1">
      <alignment horizontal="center" vertical="center"/>
    </xf>
    <xf numFmtId="187" fontId="32" fillId="0" borderId="14" xfId="0" applyNumberFormat="1" applyFont="1" applyBorder="1" applyAlignment="1">
      <alignment horizontal="center" vertical="center"/>
    </xf>
    <xf numFmtId="187" fontId="54" fillId="0" borderId="14" xfId="0" applyNumberFormat="1" applyFont="1" applyBorder="1" applyAlignment="1">
      <alignment horizontal="right" vertical="top" wrapText="1"/>
    </xf>
    <xf numFmtId="187" fontId="54" fillId="0" borderId="14" xfId="0" applyNumberFormat="1" applyFont="1" applyFill="1" applyBorder="1" applyAlignment="1">
      <alignment horizontal="right" vertical="top" wrapText="1"/>
    </xf>
    <xf numFmtId="187" fontId="54" fillId="0" borderId="14" xfId="0" applyNumberFormat="1" applyFont="1" applyFill="1" applyBorder="1" applyAlignment="1">
      <alignment horizontal="right" vertical="top" wrapText="1"/>
    </xf>
    <xf numFmtId="187" fontId="54" fillId="0" borderId="14" xfId="0" applyNumberFormat="1" applyFont="1" applyBorder="1" applyAlignment="1">
      <alignment horizontal="right" vertical="top"/>
    </xf>
    <xf numFmtId="187" fontId="54" fillId="0" borderId="14" xfId="0" applyNumberFormat="1" applyFont="1" applyFill="1" applyBorder="1" applyAlignment="1">
      <alignment horizontal="right" vertical="top"/>
    </xf>
    <xf numFmtId="187" fontId="54" fillId="0" borderId="14" xfId="0" applyNumberFormat="1" applyFont="1" applyFill="1" applyBorder="1" applyAlignment="1">
      <alignment horizontal="right" vertical="top"/>
    </xf>
    <xf numFmtId="187" fontId="56" fillId="0" borderId="14" xfId="0" applyNumberFormat="1" applyFont="1" applyBorder="1" applyAlignment="1">
      <alignment vertical="top"/>
    </xf>
    <xf numFmtId="187" fontId="56" fillId="0" borderId="14" xfId="0" applyNumberFormat="1" applyFont="1" applyFill="1" applyBorder="1" applyAlignment="1">
      <alignment vertical="top" wrapText="1"/>
    </xf>
    <xf numFmtId="187" fontId="56" fillId="0" borderId="14" xfId="0" applyNumberFormat="1" applyFont="1" applyFill="1" applyBorder="1" applyAlignment="1">
      <alignment vertical="top"/>
    </xf>
    <xf numFmtId="187" fontId="61" fillId="0" borderId="14" xfId="0" applyNumberFormat="1" applyFont="1" applyBorder="1" applyAlignment="1">
      <alignment vertical="top" wrapText="1"/>
    </xf>
    <xf numFmtId="187" fontId="29" fillId="0" borderId="14" xfId="96" applyNumberFormat="1" applyFont="1" applyBorder="1" applyAlignment="1">
      <alignment vertical="top"/>
      <protection/>
    </xf>
    <xf numFmtId="187" fontId="29" fillId="0" borderId="14" xfId="0" applyNumberFormat="1" applyFont="1" applyFill="1" applyBorder="1" applyAlignment="1">
      <alignment vertical="top"/>
    </xf>
    <xf numFmtId="187" fontId="29" fillId="0" borderId="14" xfId="0" applyNumberFormat="1" applyFont="1" applyFill="1" applyBorder="1" applyAlignment="1">
      <alignment vertical="top"/>
    </xf>
    <xf numFmtId="187" fontId="0" fillId="0" borderId="14" xfId="0" applyNumberFormat="1" applyFont="1" applyFill="1" applyBorder="1" applyAlignment="1">
      <alignment vertical="top"/>
    </xf>
    <xf numFmtId="187" fontId="21" fillId="0" borderId="14" xfId="96" applyNumberFormat="1" applyFont="1" applyBorder="1" applyAlignment="1">
      <alignment vertical="top"/>
      <protection/>
    </xf>
    <xf numFmtId="187" fontId="32" fillId="0" borderId="14" xfId="0" applyNumberFormat="1" applyFont="1" applyFill="1" applyBorder="1" applyAlignment="1">
      <alignment vertical="top"/>
    </xf>
    <xf numFmtId="187" fontId="29" fillId="0" borderId="14" xfId="96" applyNumberFormat="1" applyFont="1" applyBorder="1" applyAlignment="1">
      <alignment vertical="top"/>
      <protection/>
    </xf>
    <xf numFmtId="187" fontId="21" fillId="0" borderId="14" xfId="0" applyNumberFormat="1" applyFont="1" applyBorder="1" applyAlignment="1">
      <alignment vertical="top"/>
    </xf>
    <xf numFmtId="0" fontId="29" fillId="0" borderId="14" xfId="0" applyFont="1" applyBorder="1" applyAlignment="1">
      <alignment horizontal="left" vertical="top" wrapText="1"/>
    </xf>
    <xf numFmtId="49" fontId="63" fillId="0" borderId="14" xfId="0" applyNumberFormat="1" applyFont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top"/>
    </xf>
    <xf numFmtId="49" fontId="21" fillId="0" borderId="14" xfId="0" applyNumberFormat="1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/>
    </xf>
    <xf numFmtId="49" fontId="21" fillId="0" borderId="19" xfId="0" applyNumberFormat="1" applyFont="1" applyBorder="1" applyAlignment="1">
      <alignment horizontal="left" vertical="center"/>
    </xf>
    <xf numFmtId="187" fontId="21" fillId="26" borderId="14" xfId="0" applyNumberFormat="1" applyFont="1" applyFill="1" applyBorder="1" applyAlignment="1">
      <alignment vertical="justify"/>
    </xf>
    <xf numFmtId="187" fontId="21" fillId="0" borderId="14" xfId="0" applyNumberFormat="1" applyFont="1" applyFill="1" applyBorder="1" applyAlignment="1">
      <alignment vertical="justify"/>
    </xf>
    <xf numFmtId="187" fontId="29" fillId="0" borderId="14" xfId="0" applyNumberFormat="1" applyFont="1" applyFill="1" applyBorder="1" applyAlignment="1">
      <alignment vertical="justify"/>
    </xf>
    <xf numFmtId="0" fontId="29" fillId="26" borderId="20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29" fillId="26" borderId="19" xfId="0" applyNumberFormat="1" applyFont="1" applyFill="1" applyBorder="1" applyAlignment="1" applyProtection="1">
      <alignment horizontal="center" vertical="center" wrapText="1"/>
      <protection/>
    </xf>
    <xf numFmtId="0" fontId="0" fillId="26" borderId="2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29" fillId="26" borderId="23" xfId="0" applyFont="1" applyFill="1" applyBorder="1" applyAlignment="1">
      <alignment horizontal="center" vertical="center" wrapText="1"/>
    </xf>
    <xf numFmtId="0" fontId="29" fillId="26" borderId="24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9" fillId="26" borderId="21" xfId="0" applyNumberFormat="1" applyFont="1" applyFill="1" applyBorder="1" applyAlignment="1" applyProtection="1">
      <alignment horizontal="center" vertical="center" wrapText="1"/>
      <protection/>
    </xf>
    <xf numFmtId="0" fontId="29" fillId="26" borderId="22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Font="1" applyBorder="1" applyAlignment="1">
      <alignment horizontal="center" wrapText="1"/>
    </xf>
    <xf numFmtId="49" fontId="32" fillId="26" borderId="14" xfId="0" applyNumberFormat="1" applyFont="1" applyFill="1" applyBorder="1" applyAlignment="1">
      <alignment horizontal="center" wrapText="1"/>
    </xf>
    <xf numFmtId="49" fontId="29" fillId="26" borderId="14" xfId="0" applyNumberFormat="1" applyFont="1" applyFill="1" applyBorder="1" applyAlignment="1">
      <alignment horizontal="center" wrapText="1"/>
    </xf>
    <xf numFmtId="0" fontId="29" fillId="0" borderId="14" xfId="0" applyFont="1" applyBorder="1" applyAlignment="1">
      <alignment horizont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29" fillId="26" borderId="14" xfId="0" applyNumberFormat="1" applyFont="1" applyFill="1" applyBorder="1" applyAlignment="1" applyProtection="1">
      <alignment horizontal="center" vertical="center" wrapText="1"/>
      <protection/>
    </xf>
    <xf numFmtId="0" fontId="29" fillId="26" borderId="23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14" xfId="0" applyNumberFormat="1" applyFont="1" applyFill="1" applyBorder="1" applyAlignment="1" applyProtection="1">
      <alignment horizontal="center" vertical="center" wrapText="1"/>
      <protection/>
    </xf>
    <xf numFmtId="0" fontId="0" fillId="26" borderId="23" xfId="0" applyNumberFormat="1" applyFont="1" applyFill="1" applyBorder="1" applyAlignment="1" applyProtection="1">
      <alignment horizontal="center" vertical="center" wrapText="1"/>
      <protection/>
    </xf>
    <xf numFmtId="0" fontId="4" fillId="26" borderId="25" xfId="0" applyNumberFormat="1" applyFont="1" applyFill="1" applyBorder="1" applyAlignment="1" applyProtection="1">
      <alignment horizontal="center" vertical="center" wrapText="1"/>
      <protection/>
    </xf>
    <xf numFmtId="0" fontId="4" fillId="26" borderId="24" xfId="0" applyNumberFormat="1" applyFont="1" applyFill="1" applyBorder="1" applyAlignment="1" applyProtection="1">
      <alignment horizontal="center" vertical="center" wrapText="1"/>
      <protection/>
    </xf>
    <xf numFmtId="0" fontId="4" fillId="26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22" fillId="26" borderId="14" xfId="0" applyNumberFormat="1" applyFont="1" applyFill="1" applyBorder="1" applyAlignment="1" applyProtection="1">
      <alignment horizontal="center" vertical="center" wrapText="1"/>
      <protection/>
    </xf>
    <xf numFmtId="0" fontId="22" fillId="26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4" fillId="26" borderId="23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Font="1" applyBorder="1" applyAlignment="1">
      <alignment horizontal="center" vertical="top"/>
    </xf>
    <xf numFmtId="0" fontId="47" fillId="0" borderId="25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29" fillId="26" borderId="14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84" fontId="29" fillId="0" borderId="23" xfId="96" applyNumberFormat="1" applyFont="1" applyBorder="1" applyAlignment="1">
      <alignment horizontal="center" vertical="top" wrapText="1"/>
      <protection/>
    </xf>
    <xf numFmtId="184" fontId="29" fillId="0" borderId="20" xfId="96" applyNumberFormat="1" applyFont="1" applyBorder="1" applyAlignment="1">
      <alignment horizontal="center" vertical="top" wrapText="1"/>
      <protection/>
    </xf>
    <xf numFmtId="184" fontId="29" fillId="0" borderId="23" xfId="96" applyNumberFormat="1" applyFont="1" applyBorder="1" applyAlignment="1">
      <alignment horizontal="center" vertical="center" wrapText="1"/>
      <protection/>
    </xf>
    <xf numFmtId="184" fontId="29" fillId="0" borderId="20" xfId="96" applyNumberFormat="1" applyFont="1" applyBorder="1" applyAlignment="1">
      <alignment horizontal="center" vertical="center" wrapText="1"/>
      <protection/>
    </xf>
    <xf numFmtId="0" fontId="29" fillId="0" borderId="23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2" fontId="29" fillId="0" borderId="23" xfId="0" applyNumberFormat="1" applyFont="1" applyBorder="1" applyAlignment="1">
      <alignment horizontal="center" vertical="top" wrapText="1"/>
    </xf>
    <xf numFmtId="2" fontId="29" fillId="0" borderId="20" xfId="0" applyNumberFormat="1" applyFont="1" applyBorder="1" applyAlignment="1">
      <alignment horizontal="center" vertical="top" wrapText="1"/>
    </xf>
    <xf numFmtId="2" fontId="29" fillId="0" borderId="23" xfId="0" applyNumberFormat="1" applyFont="1" applyFill="1" applyBorder="1" applyAlignment="1">
      <alignment horizontal="center" vertical="center" wrapText="1"/>
    </xf>
    <xf numFmtId="2" fontId="29" fillId="0" borderId="20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84" fontId="29" fillId="0" borderId="24" xfId="96" applyNumberFormat="1" applyFont="1" applyBorder="1" applyAlignment="1">
      <alignment horizontal="center" vertical="center" wrapText="1"/>
      <protection/>
    </xf>
    <xf numFmtId="184" fontId="29" fillId="0" borderId="23" xfId="96" applyNumberFormat="1" applyFont="1" applyFill="1" applyBorder="1" applyAlignment="1">
      <alignment horizontal="center" vertical="center" wrapText="1"/>
      <protection/>
    </xf>
    <xf numFmtId="184" fontId="29" fillId="0" borderId="24" xfId="96" applyNumberFormat="1" applyFont="1" applyFill="1" applyBorder="1" applyAlignment="1">
      <alignment horizontal="center" vertical="center" wrapText="1"/>
      <protection/>
    </xf>
    <xf numFmtId="184" fontId="29" fillId="0" borderId="20" xfId="96" applyNumberFormat="1" applyFont="1" applyFill="1" applyBorder="1" applyAlignment="1">
      <alignment horizontal="center" vertical="center" wrapText="1"/>
      <protection/>
    </xf>
    <xf numFmtId="0" fontId="29" fillId="0" borderId="23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184" fontId="29" fillId="0" borderId="24" xfId="96" applyNumberFormat="1" applyFont="1" applyBorder="1" applyAlignment="1">
      <alignment horizontal="center" vertical="top" wrapText="1"/>
      <protection/>
    </xf>
    <xf numFmtId="0" fontId="29" fillId="0" borderId="2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184" fontId="29" fillId="0" borderId="14" xfId="96" applyNumberFormat="1" applyFont="1" applyBorder="1" applyAlignment="1">
      <alignment horizontal="center" vertical="top" wrapText="1"/>
      <protection/>
    </xf>
    <xf numFmtId="0" fontId="29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61" fillId="0" borderId="23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0" xfId="0" applyNumberFormat="1" applyFont="1" applyFill="1" applyBorder="1" applyAlignment="1" applyProtection="1">
      <alignment horizontal="center" vertical="top" wrapText="1"/>
      <protection/>
    </xf>
    <xf numFmtId="0" fontId="61" fillId="0" borderId="23" xfId="0" applyNumberFormat="1" applyFont="1" applyFill="1" applyBorder="1" applyAlignment="1" applyProtection="1">
      <alignment horizontal="center" vertical="top" wrapText="1"/>
      <protection/>
    </xf>
    <xf numFmtId="0" fontId="61" fillId="0" borderId="20" xfId="0" applyNumberFormat="1" applyFont="1" applyFill="1" applyBorder="1" applyAlignment="1" applyProtection="1">
      <alignment horizontal="center" vertical="top" wrapText="1"/>
      <protection/>
    </xf>
    <xf numFmtId="0" fontId="61" fillId="0" borderId="14" xfId="0" applyFont="1" applyFill="1" applyBorder="1" applyAlignment="1">
      <alignment horizontal="center" vertical="top"/>
    </xf>
    <xf numFmtId="0" fontId="32" fillId="0" borderId="0" xfId="0" applyFont="1" applyAlignment="1">
      <alignment horizontal="left" wrapText="1"/>
    </xf>
    <xf numFmtId="0" fontId="58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 wrapText="1"/>
    </xf>
    <xf numFmtId="0" fontId="32" fillId="0" borderId="0" xfId="0" applyFont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Dod5kochtor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S51"/>
  <sheetViews>
    <sheetView showGridLines="0" showZeros="0" view="pageBreakPreview" zoomScale="75" zoomScaleSheetLayoutView="75" zoomScalePageLayoutView="0" workbookViewId="0" topLeftCell="A44">
      <selection activeCell="B9" sqref="B9"/>
    </sheetView>
  </sheetViews>
  <sheetFormatPr defaultColWidth="9.16015625" defaultRowHeight="12.75"/>
  <cols>
    <col min="1" max="1" width="25.66015625" style="77" customWidth="1"/>
    <col min="2" max="2" width="82.16015625" style="77" customWidth="1"/>
    <col min="3" max="3" width="26.16015625" style="77" customWidth="1"/>
    <col min="4" max="4" width="26.33203125" style="77" customWidth="1"/>
    <col min="5" max="5" width="21" style="77" customWidth="1"/>
    <col min="6" max="6" width="22.83203125" style="77" customWidth="1"/>
    <col min="7" max="12" width="9.16015625" style="77" customWidth="1"/>
    <col min="13" max="244" width="9.16015625" style="78" customWidth="1"/>
    <col min="245" max="253" width="9.16015625" style="77" customWidth="1"/>
    <col min="254" max="16384" width="9.16015625" style="78" customWidth="1"/>
  </cols>
  <sheetData>
    <row r="2" ht="1.5" customHeight="1"/>
    <row r="3" spans="3:13" ht="87" customHeight="1">
      <c r="C3" s="381" t="s">
        <v>484</v>
      </c>
      <c r="D3" s="381"/>
      <c r="E3" s="381"/>
      <c r="F3" s="381"/>
      <c r="M3" s="77"/>
    </row>
    <row r="4" spans="1:6" ht="31.5" customHeight="1">
      <c r="A4" s="380" t="s">
        <v>466</v>
      </c>
      <c r="B4" s="380"/>
      <c r="C4" s="380"/>
      <c r="D4" s="380"/>
      <c r="E4" s="380"/>
      <c r="F4" s="380"/>
    </row>
    <row r="5" spans="2:6" ht="18.75">
      <c r="B5" s="79"/>
      <c r="C5" s="79"/>
      <c r="D5" s="79"/>
      <c r="E5" s="79"/>
      <c r="F5" s="79" t="s">
        <v>30</v>
      </c>
    </row>
    <row r="6" spans="1:6" ht="25.5" customHeight="1">
      <c r="A6" s="379" t="s">
        <v>337</v>
      </c>
      <c r="B6" s="379" t="s">
        <v>338</v>
      </c>
      <c r="C6" s="379" t="s">
        <v>465</v>
      </c>
      <c r="D6" s="379" t="s">
        <v>7</v>
      </c>
      <c r="E6" s="379" t="s">
        <v>8</v>
      </c>
      <c r="F6" s="379"/>
    </row>
    <row r="7" spans="1:6" ht="72.75" customHeight="1">
      <c r="A7" s="379"/>
      <c r="B7" s="379"/>
      <c r="C7" s="379"/>
      <c r="D7" s="379"/>
      <c r="E7" s="80" t="s">
        <v>10</v>
      </c>
      <c r="F7" s="80" t="s">
        <v>427</v>
      </c>
    </row>
    <row r="8" spans="1:6" s="82" customFormat="1" ht="18.75">
      <c r="A8" s="152">
        <v>10000000</v>
      </c>
      <c r="B8" s="196" t="s">
        <v>340</v>
      </c>
      <c r="C8" s="329">
        <f>D8+E8</f>
        <v>63481</v>
      </c>
      <c r="D8" s="329">
        <f>D9</f>
        <v>63481</v>
      </c>
      <c r="E8" s="330"/>
      <c r="F8" s="204"/>
    </row>
    <row r="9" spans="1:6" s="84" customFormat="1" ht="37.5">
      <c r="A9" s="153">
        <v>11000000</v>
      </c>
      <c r="B9" s="197" t="s">
        <v>341</v>
      </c>
      <c r="C9" s="331">
        <f aca="true" t="shared" si="0" ref="C9:C48">D9+E9</f>
        <v>63481</v>
      </c>
      <c r="D9" s="331">
        <f>D10+D16</f>
        <v>63481</v>
      </c>
      <c r="E9" s="332"/>
      <c r="F9" s="205"/>
    </row>
    <row r="10" spans="1:253" s="85" customFormat="1" ht="18.75">
      <c r="A10" s="152">
        <v>11010000</v>
      </c>
      <c r="B10" s="196" t="s">
        <v>335</v>
      </c>
      <c r="C10" s="329">
        <f t="shared" si="0"/>
        <v>63480</v>
      </c>
      <c r="D10" s="329">
        <f>D11+D12+D13+D14+D15</f>
        <v>63480</v>
      </c>
      <c r="E10" s="332"/>
      <c r="F10" s="205"/>
      <c r="G10" s="84"/>
      <c r="H10" s="84"/>
      <c r="I10" s="84"/>
      <c r="J10" s="84"/>
      <c r="K10" s="84"/>
      <c r="L10" s="84"/>
      <c r="IK10" s="84"/>
      <c r="IL10" s="84"/>
      <c r="IM10" s="84"/>
      <c r="IN10" s="84"/>
      <c r="IO10" s="84"/>
      <c r="IP10" s="84"/>
      <c r="IQ10" s="84"/>
      <c r="IR10" s="84"/>
      <c r="IS10" s="84"/>
    </row>
    <row r="11" spans="1:253" s="85" customFormat="1" ht="69" customHeight="1">
      <c r="A11" s="153">
        <v>11010100</v>
      </c>
      <c r="B11" s="197" t="s">
        <v>280</v>
      </c>
      <c r="C11" s="331">
        <f t="shared" si="0"/>
        <v>45000</v>
      </c>
      <c r="D11" s="331">
        <v>45000</v>
      </c>
      <c r="E11" s="332"/>
      <c r="F11" s="205"/>
      <c r="G11" s="84"/>
      <c r="H11" s="84"/>
      <c r="I11" s="84"/>
      <c r="J11" s="84"/>
      <c r="K11" s="84"/>
      <c r="L11" s="84"/>
      <c r="IK11" s="84"/>
      <c r="IL11" s="84"/>
      <c r="IM11" s="84"/>
      <c r="IN11" s="84"/>
      <c r="IO11" s="84"/>
      <c r="IP11" s="84"/>
      <c r="IQ11" s="84"/>
      <c r="IR11" s="84"/>
      <c r="IS11" s="84"/>
    </row>
    <row r="12" spans="1:253" s="85" customFormat="1" ht="93.75">
      <c r="A12" s="153">
        <v>11010200</v>
      </c>
      <c r="B12" s="197" t="s">
        <v>281</v>
      </c>
      <c r="C12" s="331">
        <f t="shared" si="0"/>
        <v>5479</v>
      </c>
      <c r="D12" s="331">
        <v>5479</v>
      </c>
      <c r="E12" s="332"/>
      <c r="F12" s="205"/>
      <c r="G12" s="84"/>
      <c r="H12" s="84"/>
      <c r="I12" s="84"/>
      <c r="J12" s="84"/>
      <c r="K12" s="84"/>
      <c r="L12" s="84"/>
      <c r="IK12" s="84"/>
      <c r="IL12" s="84"/>
      <c r="IM12" s="84"/>
      <c r="IN12" s="84"/>
      <c r="IO12" s="84"/>
      <c r="IP12" s="84"/>
      <c r="IQ12" s="84"/>
      <c r="IR12" s="84"/>
      <c r="IS12" s="84"/>
    </row>
    <row r="13" spans="1:253" s="85" customFormat="1" ht="67.5" customHeight="1">
      <c r="A13" s="153">
        <v>11010400</v>
      </c>
      <c r="B13" s="197" t="s">
        <v>282</v>
      </c>
      <c r="C13" s="331">
        <f t="shared" si="0"/>
        <v>12000</v>
      </c>
      <c r="D13" s="331">
        <v>12000</v>
      </c>
      <c r="E13" s="332"/>
      <c r="F13" s="205"/>
      <c r="G13" s="84"/>
      <c r="H13" s="84"/>
      <c r="I13" s="84"/>
      <c r="J13" s="84"/>
      <c r="K13" s="84"/>
      <c r="L13" s="84"/>
      <c r="IK13" s="84"/>
      <c r="IL13" s="84"/>
      <c r="IM13" s="84"/>
      <c r="IN13" s="84"/>
      <c r="IO13" s="84"/>
      <c r="IP13" s="84"/>
      <c r="IQ13" s="84"/>
      <c r="IR13" s="84"/>
      <c r="IS13" s="84"/>
    </row>
    <row r="14" spans="1:253" s="85" customFormat="1" ht="56.25">
      <c r="A14" s="153">
        <v>11010500</v>
      </c>
      <c r="B14" s="197" t="s">
        <v>283</v>
      </c>
      <c r="C14" s="331">
        <f t="shared" si="0"/>
        <v>1000</v>
      </c>
      <c r="D14" s="331">
        <v>1000</v>
      </c>
      <c r="E14" s="332"/>
      <c r="F14" s="205"/>
      <c r="G14" s="84"/>
      <c r="H14" s="84"/>
      <c r="I14" s="84"/>
      <c r="J14" s="84"/>
      <c r="K14" s="84"/>
      <c r="L14" s="84"/>
      <c r="IK14" s="84"/>
      <c r="IL14" s="84"/>
      <c r="IM14" s="84"/>
      <c r="IN14" s="84"/>
      <c r="IO14" s="84"/>
      <c r="IP14" s="84"/>
      <c r="IQ14" s="84"/>
      <c r="IR14" s="84"/>
      <c r="IS14" s="84"/>
    </row>
    <row r="15" spans="1:253" s="85" customFormat="1" ht="87" customHeight="1">
      <c r="A15" s="153">
        <v>11010900</v>
      </c>
      <c r="B15" s="198" t="s">
        <v>141</v>
      </c>
      <c r="C15" s="331">
        <f t="shared" si="0"/>
        <v>1</v>
      </c>
      <c r="D15" s="331">
        <v>1</v>
      </c>
      <c r="E15" s="332"/>
      <c r="F15" s="205"/>
      <c r="G15" s="84"/>
      <c r="H15" s="84"/>
      <c r="I15" s="84"/>
      <c r="J15" s="84"/>
      <c r="K15" s="84"/>
      <c r="L15" s="84"/>
      <c r="IK15" s="84"/>
      <c r="IL15" s="84"/>
      <c r="IM15" s="84"/>
      <c r="IN15" s="84"/>
      <c r="IO15" s="84"/>
      <c r="IP15" s="84"/>
      <c r="IQ15" s="84"/>
      <c r="IR15" s="84"/>
      <c r="IS15" s="84"/>
    </row>
    <row r="16" spans="1:253" s="85" customFormat="1" ht="18.75">
      <c r="A16" s="152">
        <v>11020000</v>
      </c>
      <c r="B16" s="196" t="s">
        <v>1</v>
      </c>
      <c r="C16" s="329">
        <f t="shared" si="0"/>
        <v>1</v>
      </c>
      <c r="D16" s="329">
        <f>D17</f>
        <v>1</v>
      </c>
      <c r="E16" s="332"/>
      <c r="F16" s="205"/>
      <c r="G16" s="84"/>
      <c r="H16" s="84"/>
      <c r="I16" s="84"/>
      <c r="J16" s="84"/>
      <c r="K16" s="84"/>
      <c r="L16" s="84"/>
      <c r="IK16" s="84"/>
      <c r="IL16" s="84"/>
      <c r="IM16" s="84"/>
      <c r="IN16" s="84"/>
      <c r="IO16" s="84"/>
      <c r="IP16" s="84"/>
      <c r="IQ16" s="84"/>
      <c r="IR16" s="84"/>
      <c r="IS16" s="84"/>
    </row>
    <row r="17" spans="1:253" s="85" customFormat="1" ht="37.5">
      <c r="A17" s="153">
        <v>11020200</v>
      </c>
      <c r="B17" s="197" t="s">
        <v>284</v>
      </c>
      <c r="C17" s="331">
        <f t="shared" si="0"/>
        <v>1</v>
      </c>
      <c r="D17" s="331">
        <v>1</v>
      </c>
      <c r="E17" s="332"/>
      <c r="F17" s="205"/>
      <c r="G17" s="84"/>
      <c r="H17" s="84"/>
      <c r="I17" s="84"/>
      <c r="J17" s="84"/>
      <c r="K17" s="84"/>
      <c r="L17" s="84"/>
      <c r="IK17" s="84"/>
      <c r="IL17" s="84"/>
      <c r="IM17" s="84"/>
      <c r="IN17" s="84"/>
      <c r="IO17" s="84"/>
      <c r="IP17" s="84"/>
      <c r="IQ17" s="84"/>
      <c r="IR17" s="84"/>
      <c r="IS17" s="84"/>
    </row>
    <row r="18" spans="1:253" s="85" customFormat="1" ht="18.75">
      <c r="A18" s="152">
        <v>20000000</v>
      </c>
      <c r="B18" s="81" t="s">
        <v>2</v>
      </c>
      <c r="C18" s="329">
        <f>D18+E18</f>
        <v>1938.4</v>
      </c>
      <c r="D18" s="329">
        <f>D21+D19</f>
        <v>475.1</v>
      </c>
      <c r="E18" s="329">
        <f>E27</f>
        <v>1463.3000000000002</v>
      </c>
      <c r="F18" s="205"/>
      <c r="G18" s="84"/>
      <c r="H18" s="84"/>
      <c r="I18" s="84"/>
      <c r="J18" s="84"/>
      <c r="K18" s="84"/>
      <c r="L18" s="84"/>
      <c r="IK18" s="84"/>
      <c r="IL18" s="84"/>
      <c r="IM18" s="84"/>
      <c r="IN18" s="84"/>
      <c r="IO18" s="84"/>
      <c r="IP18" s="84"/>
      <c r="IQ18" s="84"/>
      <c r="IR18" s="84"/>
      <c r="IS18" s="84"/>
    </row>
    <row r="19" spans="1:253" s="85" customFormat="1" ht="18.75">
      <c r="A19" s="152">
        <v>21000000</v>
      </c>
      <c r="B19" s="196" t="s">
        <v>3</v>
      </c>
      <c r="C19" s="329">
        <f t="shared" si="0"/>
        <v>0.1</v>
      </c>
      <c r="D19" s="329">
        <f>D20</f>
        <v>0.1</v>
      </c>
      <c r="E19" s="332"/>
      <c r="F19" s="205"/>
      <c r="G19" s="84"/>
      <c r="H19" s="84"/>
      <c r="I19" s="84"/>
      <c r="J19" s="84"/>
      <c r="K19" s="84"/>
      <c r="L19" s="84"/>
      <c r="IK19" s="84"/>
      <c r="IL19" s="84"/>
      <c r="IM19" s="84"/>
      <c r="IN19" s="84"/>
      <c r="IO19" s="84"/>
      <c r="IP19" s="84"/>
      <c r="IQ19" s="84"/>
      <c r="IR19" s="84"/>
      <c r="IS19" s="84"/>
    </row>
    <row r="20" spans="1:253" s="85" customFormat="1" ht="56.25">
      <c r="A20" s="154">
        <v>21010300</v>
      </c>
      <c r="B20" s="198" t="s">
        <v>142</v>
      </c>
      <c r="C20" s="331">
        <f>D20</f>
        <v>0.1</v>
      </c>
      <c r="D20" s="331">
        <v>0.1</v>
      </c>
      <c r="E20" s="332"/>
      <c r="F20" s="205"/>
      <c r="G20" s="84"/>
      <c r="H20" s="84"/>
      <c r="I20" s="84"/>
      <c r="J20" s="84"/>
      <c r="K20" s="84"/>
      <c r="L20" s="84"/>
      <c r="IK20" s="84"/>
      <c r="IL20" s="84"/>
      <c r="IM20" s="84"/>
      <c r="IN20" s="84"/>
      <c r="IO20" s="84"/>
      <c r="IP20" s="84"/>
      <c r="IQ20" s="84"/>
      <c r="IR20" s="84"/>
      <c r="IS20" s="84"/>
    </row>
    <row r="21" spans="1:253" s="85" customFormat="1" ht="37.5">
      <c r="A21" s="152">
        <v>22000000</v>
      </c>
      <c r="B21" s="196" t="s">
        <v>4</v>
      </c>
      <c r="C21" s="329">
        <f t="shared" si="0"/>
        <v>475</v>
      </c>
      <c r="D21" s="329">
        <f>D22+D25</f>
        <v>475</v>
      </c>
      <c r="E21" s="332"/>
      <c r="F21" s="205"/>
      <c r="G21" s="84"/>
      <c r="H21" s="84"/>
      <c r="I21" s="84"/>
      <c r="J21" s="84"/>
      <c r="K21" s="84"/>
      <c r="L21" s="84"/>
      <c r="IK21" s="84"/>
      <c r="IL21" s="84"/>
      <c r="IM21" s="84"/>
      <c r="IN21" s="84"/>
      <c r="IO21" s="84"/>
      <c r="IP21" s="84"/>
      <c r="IQ21" s="84"/>
      <c r="IR21" s="84"/>
      <c r="IS21" s="84"/>
    </row>
    <row r="22" spans="1:253" s="85" customFormat="1" ht="18.75">
      <c r="A22" s="153">
        <v>22010000</v>
      </c>
      <c r="B22" s="197" t="s">
        <v>285</v>
      </c>
      <c r="C22" s="331">
        <f t="shared" si="0"/>
        <v>415</v>
      </c>
      <c r="D22" s="331">
        <f>D23+D24</f>
        <v>415</v>
      </c>
      <c r="E22" s="332"/>
      <c r="F22" s="205"/>
      <c r="G22" s="84"/>
      <c r="H22" s="84"/>
      <c r="I22" s="84"/>
      <c r="J22" s="84"/>
      <c r="K22" s="84"/>
      <c r="L22" s="84"/>
      <c r="IK22" s="84"/>
      <c r="IL22" s="84"/>
      <c r="IM22" s="84"/>
      <c r="IN22" s="84"/>
      <c r="IO22" s="84"/>
      <c r="IP22" s="84"/>
      <c r="IQ22" s="84"/>
      <c r="IR22" s="84"/>
      <c r="IS22" s="84"/>
    </row>
    <row r="23" spans="1:253" s="85" customFormat="1" ht="56.25">
      <c r="A23" s="153">
        <v>22010300</v>
      </c>
      <c r="B23" s="197" t="s">
        <v>286</v>
      </c>
      <c r="C23" s="331">
        <f t="shared" si="0"/>
        <v>15</v>
      </c>
      <c r="D23" s="331">
        <v>15</v>
      </c>
      <c r="E23" s="332"/>
      <c r="F23" s="205"/>
      <c r="G23" s="84"/>
      <c r="H23" s="84"/>
      <c r="I23" s="84"/>
      <c r="J23" s="84"/>
      <c r="K23" s="84"/>
      <c r="L23" s="84"/>
      <c r="IK23" s="84"/>
      <c r="IL23" s="84"/>
      <c r="IM23" s="84"/>
      <c r="IN23" s="84"/>
      <c r="IO23" s="84"/>
      <c r="IP23" s="84"/>
      <c r="IQ23" s="84"/>
      <c r="IR23" s="84"/>
      <c r="IS23" s="84"/>
    </row>
    <row r="24" spans="1:253" s="85" customFormat="1" ht="37.5">
      <c r="A24" s="153">
        <v>22012600</v>
      </c>
      <c r="B24" s="197" t="s">
        <v>315</v>
      </c>
      <c r="C24" s="331">
        <f t="shared" si="0"/>
        <v>400</v>
      </c>
      <c r="D24" s="331">
        <v>400</v>
      </c>
      <c r="E24" s="332"/>
      <c r="F24" s="205"/>
      <c r="G24" s="84"/>
      <c r="H24" s="84"/>
      <c r="I24" s="84"/>
      <c r="J24" s="84"/>
      <c r="K24" s="84"/>
      <c r="L24" s="84"/>
      <c r="IK24" s="84"/>
      <c r="IL24" s="84"/>
      <c r="IM24" s="84"/>
      <c r="IN24" s="84"/>
      <c r="IO24" s="84"/>
      <c r="IP24" s="84"/>
      <c r="IQ24" s="84"/>
      <c r="IR24" s="84"/>
      <c r="IS24" s="84"/>
    </row>
    <row r="25" spans="1:253" s="85" customFormat="1" ht="56.25">
      <c r="A25" s="152">
        <v>22080000</v>
      </c>
      <c r="B25" s="196" t="s">
        <v>316</v>
      </c>
      <c r="C25" s="329">
        <f t="shared" si="0"/>
        <v>60</v>
      </c>
      <c r="D25" s="329">
        <f>D26</f>
        <v>60</v>
      </c>
      <c r="E25" s="332"/>
      <c r="F25" s="205"/>
      <c r="G25" s="84"/>
      <c r="H25" s="84"/>
      <c r="I25" s="84"/>
      <c r="J25" s="84"/>
      <c r="K25" s="84"/>
      <c r="L25" s="84"/>
      <c r="IK25" s="84"/>
      <c r="IL25" s="84"/>
      <c r="IM25" s="84"/>
      <c r="IN25" s="84"/>
      <c r="IO25" s="84"/>
      <c r="IP25" s="84"/>
      <c r="IQ25" s="84"/>
      <c r="IR25" s="84"/>
      <c r="IS25" s="84"/>
    </row>
    <row r="26" spans="1:253" s="85" customFormat="1" ht="56.25">
      <c r="A26" s="153">
        <v>22080400</v>
      </c>
      <c r="B26" s="197" t="s">
        <v>317</v>
      </c>
      <c r="C26" s="331">
        <f t="shared" si="0"/>
        <v>60</v>
      </c>
      <c r="D26" s="331">
        <v>60</v>
      </c>
      <c r="E26" s="332"/>
      <c r="F26" s="205"/>
      <c r="G26" s="84"/>
      <c r="H26" s="84"/>
      <c r="I26" s="84"/>
      <c r="J26" s="84"/>
      <c r="K26" s="84"/>
      <c r="L26" s="84"/>
      <c r="IK26" s="84"/>
      <c r="IL26" s="84"/>
      <c r="IM26" s="84"/>
      <c r="IN26" s="84"/>
      <c r="IO26" s="84"/>
      <c r="IP26" s="84"/>
      <c r="IQ26" s="84"/>
      <c r="IR26" s="84"/>
      <c r="IS26" s="84"/>
    </row>
    <row r="27" spans="1:6" ht="18.75">
      <c r="A27" s="152">
        <v>25000000</v>
      </c>
      <c r="B27" s="196" t="s">
        <v>28</v>
      </c>
      <c r="C27" s="329">
        <f t="shared" si="0"/>
        <v>1463.3000000000002</v>
      </c>
      <c r="D27" s="331"/>
      <c r="E27" s="331">
        <f>E28</f>
        <v>1463.3000000000002</v>
      </c>
      <c r="F27" s="205"/>
    </row>
    <row r="28" spans="1:6" ht="37.5">
      <c r="A28" s="152">
        <v>25010000</v>
      </c>
      <c r="B28" s="196" t="s">
        <v>331</v>
      </c>
      <c r="C28" s="329">
        <f t="shared" si="0"/>
        <v>1463.3000000000002</v>
      </c>
      <c r="D28" s="331"/>
      <c r="E28" s="331">
        <f>E29+E30</f>
        <v>1463.3000000000002</v>
      </c>
      <c r="F28" s="205"/>
    </row>
    <row r="29" spans="1:6" ht="37.5">
      <c r="A29" s="153">
        <v>25010100</v>
      </c>
      <c r="B29" s="197" t="s">
        <v>332</v>
      </c>
      <c r="C29" s="329">
        <f t="shared" si="0"/>
        <v>947.2</v>
      </c>
      <c r="D29" s="331"/>
      <c r="E29" s="331">
        <v>947.2</v>
      </c>
      <c r="F29" s="205"/>
    </row>
    <row r="30" spans="1:6" ht="18.75">
      <c r="A30" s="153">
        <v>25010300</v>
      </c>
      <c r="B30" s="197" t="s">
        <v>333</v>
      </c>
      <c r="C30" s="329">
        <f t="shared" si="0"/>
        <v>516.1</v>
      </c>
      <c r="D30" s="331"/>
      <c r="E30" s="331">
        <v>516.1</v>
      </c>
      <c r="F30" s="205"/>
    </row>
    <row r="31" spans="1:6" ht="18.75">
      <c r="A31" s="155"/>
      <c r="B31" s="196" t="s">
        <v>334</v>
      </c>
      <c r="C31" s="329">
        <f t="shared" si="0"/>
        <v>65419.4</v>
      </c>
      <c r="D31" s="329">
        <f>D18+D8</f>
        <v>63956.1</v>
      </c>
      <c r="E31" s="329">
        <f>E18</f>
        <v>1463.3000000000002</v>
      </c>
      <c r="F31" s="204"/>
    </row>
    <row r="32" spans="1:6" ht="18.75">
      <c r="A32" s="152">
        <v>40000000</v>
      </c>
      <c r="B32" s="196" t="s">
        <v>339</v>
      </c>
      <c r="C32" s="329">
        <f>D32+E32</f>
        <v>243194</v>
      </c>
      <c r="D32" s="329">
        <f>D33+D37+D40</f>
        <v>243194</v>
      </c>
      <c r="E32" s="332"/>
      <c r="F32" s="205"/>
    </row>
    <row r="33" spans="1:6" ht="37.5">
      <c r="A33" s="152">
        <v>41040000</v>
      </c>
      <c r="B33" s="196" t="s">
        <v>464</v>
      </c>
      <c r="C33" s="329">
        <f t="shared" si="0"/>
        <v>15304.7</v>
      </c>
      <c r="D33" s="329">
        <f>D35</f>
        <v>15304.7</v>
      </c>
      <c r="E33" s="332"/>
      <c r="F33" s="205"/>
    </row>
    <row r="34" spans="1:6" ht="18.75" hidden="1">
      <c r="A34" s="153"/>
      <c r="B34" s="197"/>
      <c r="C34" s="329">
        <f t="shared" si="0"/>
        <v>0</v>
      </c>
      <c r="D34" s="331"/>
      <c r="E34" s="332"/>
      <c r="F34" s="205"/>
    </row>
    <row r="35" spans="1:6" ht="75">
      <c r="A35" s="153">
        <v>41040200</v>
      </c>
      <c r="B35" s="197" t="s">
        <v>399</v>
      </c>
      <c r="C35" s="331">
        <f>D35+E35</f>
        <v>15304.7</v>
      </c>
      <c r="D35" s="331">
        <v>15304.7</v>
      </c>
      <c r="E35" s="332"/>
      <c r="F35" s="205"/>
    </row>
    <row r="36" spans="1:6" ht="18.75" hidden="1">
      <c r="A36" s="153"/>
      <c r="B36" s="197"/>
      <c r="C36" s="329">
        <f t="shared" si="0"/>
        <v>0</v>
      </c>
      <c r="D36" s="331"/>
      <c r="E36" s="332"/>
      <c r="F36" s="205"/>
    </row>
    <row r="37" spans="1:6" ht="51" customHeight="1">
      <c r="A37" s="152">
        <v>41030000</v>
      </c>
      <c r="B37" s="196" t="s">
        <v>462</v>
      </c>
      <c r="C37" s="329">
        <f>D37</f>
        <v>71161.79999999999</v>
      </c>
      <c r="D37" s="329">
        <f>D38+D39</f>
        <v>71161.79999999999</v>
      </c>
      <c r="E37" s="329">
        <f>E38+E39+E41+E42+E43+E44+E45+E46+E47</f>
        <v>0</v>
      </c>
      <c r="F37" s="206">
        <f>F38+F39+F41+F42+F43+F44+F45+F46+F47</f>
        <v>0</v>
      </c>
    </row>
    <row r="38" spans="1:6" ht="37.5">
      <c r="A38" s="153">
        <v>41033900</v>
      </c>
      <c r="B38" s="83" t="s">
        <v>458</v>
      </c>
      <c r="C38" s="331">
        <f>D38+E38</f>
        <v>50148.7</v>
      </c>
      <c r="D38" s="331">
        <v>50148.7</v>
      </c>
      <c r="E38" s="332"/>
      <c r="F38" s="205"/>
    </row>
    <row r="39" spans="1:6" ht="37.5">
      <c r="A39" s="153">
        <v>41034200</v>
      </c>
      <c r="B39" s="83" t="s">
        <v>459</v>
      </c>
      <c r="C39" s="331">
        <f>D39+E39</f>
        <v>21013.1</v>
      </c>
      <c r="D39" s="331">
        <f>21013.1</f>
        <v>21013.1</v>
      </c>
      <c r="E39" s="332"/>
      <c r="F39" s="205"/>
    </row>
    <row r="40" spans="1:6" ht="37.5">
      <c r="A40" s="152">
        <v>41050000</v>
      </c>
      <c r="B40" s="196" t="s">
        <v>463</v>
      </c>
      <c r="C40" s="331">
        <f>D40+E40</f>
        <v>156727.50000000003</v>
      </c>
      <c r="D40" s="331">
        <f>D41+D42+D43+D44+D45+D46+D47</f>
        <v>156727.50000000003</v>
      </c>
      <c r="E40" s="332"/>
      <c r="F40" s="205"/>
    </row>
    <row r="41" spans="1:6" ht="150">
      <c r="A41" s="153">
        <v>41050100</v>
      </c>
      <c r="B41" s="199" t="s">
        <v>377</v>
      </c>
      <c r="C41" s="331">
        <f t="shared" si="0"/>
        <v>74266.9</v>
      </c>
      <c r="D41" s="333">
        <v>74266.9</v>
      </c>
      <c r="E41" s="332"/>
      <c r="F41" s="205"/>
    </row>
    <row r="42" spans="1:6" ht="75">
      <c r="A42" s="153">
        <v>41050200</v>
      </c>
      <c r="B42" s="200" t="s">
        <v>365</v>
      </c>
      <c r="C42" s="331">
        <f t="shared" si="0"/>
        <v>7268.3</v>
      </c>
      <c r="D42" s="333">
        <v>7268.3</v>
      </c>
      <c r="E42" s="332"/>
      <c r="F42" s="205"/>
    </row>
    <row r="43" spans="1:6" ht="243.75">
      <c r="A43" s="153">
        <v>41050300</v>
      </c>
      <c r="B43" s="86" t="s">
        <v>378</v>
      </c>
      <c r="C43" s="331">
        <f>D43+E43</f>
        <v>72038</v>
      </c>
      <c r="D43" s="334">
        <v>72038</v>
      </c>
      <c r="E43" s="332"/>
      <c r="F43" s="205"/>
    </row>
    <row r="44" spans="1:6" ht="187.5">
      <c r="A44" s="153">
        <v>41050700</v>
      </c>
      <c r="B44" s="86" t="s">
        <v>366</v>
      </c>
      <c r="C44" s="331">
        <f>D44+E44</f>
        <v>1612.6</v>
      </c>
      <c r="D44" s="335">
        <v>1612.6</v>
      </c>
      <c r="E44" s="332"/>
      <c r="F44" s="205"/>
    </row>
    <row r="45" spans="1:6" ht="56.25">
      <c r="A45" s="153">
        <v>41051500</v>
      </c>
      <c r="B45" s="322" t="s">
        <v>367</v>
      </c>
      <c r="C45" s="331">
        <f t="shared" si="0"/>
        <v>452.1</v>
      </c>
      <c r="D45" s="331">
        <f>452.1</f>
        <v>452.1</v>
      </c>
      <c r="E45" s="332"/>
      <c r="F45" s="205"/>
    </row>
    <row r="46" spans="1:6" ht="75">
      <c r="A46" s="153">
        <v>41052000</v>
      </c>
      <c r="B46" s="86" t="s">
        <v>417</v>
      </c>
      <c r="C46" s="331">
        <f>D46+E46</f>
        <v>699.6</v>
      </c>
      <c r="D46" s="335">
        <v>699.6</v>
      </c>
      <c r="E46" s="332"/>
      <c r="F46" s="205"/>
    </row>
    <row r="47" spans="1:6" ht="18.75">
      <c r="A47" s="153">
        <v>41053900</v>
      </c>
      <c r="B47" s="83" t="s">
        <v>379</v>
      </c>
      <c r="C47" s="331">
        <f>D47+E47</f>
        <v>390</v>
      </c>
      <c r="D47" s="335">
        <v>390</v>
      </c>
      <c r="E47" s="332"/>
      <c r="F47" s="205"/>
    </row>
    <row r="48" spans="1:6" ht="18.75">
      <c r="A48" s="156"/>
      <c r="B48" s="81" t="s">
        <v>29</v>
      </c>
      <c r="C48" s="329">
        <f t="shared" si="0"/>
        <v>308613.39999999997</v>
      </c>
      <c r="D48" s="329">
        <f>D31+D32</f>
        <v>307150.1</v>
      </c>
      <c r="E48" s="330">
        <f>E31+E32</f>
        <v>1463.3000000000002</v>
      </c>
      <c r="F48" s="204">
        <f>F31+F32</f>
        <v>0</v>
      </c>
    </row>
    <row r="49" ht="18.75">
      <c r="C49" s="121"/>
    </row>
    <row r="50" ht="18.75">
      <c r="C50" s="87"/>
    </row>
    <row r="51" ht="18.75">
      <c r="C51" s="87"/>
    </row>
  </sheetData>
  <sheetProtection/>
  <mergeCells count="7">
    <mergeCell ref="A6:A7"/>
    <mergeCell ref="B6:B7"/>
    <mergeCell ref="A4:F4"/>
    <mergeCell ref="C3:F3"/>
    <mergeCell ref="E6:F6"/>
    <mergeCell ref="C6:C7"/>
    <mergeCell ref="D6:D7"/>
  </mergeCells>
  <printOptions horizontalCentered="1"/>
  <pageMargins left="0.17" right="0.24" top="0.2" bottom="0.24" header="0.2" footer="0.2"/>
  <pageSetup fitToHeight="0" horizontalDpi="600" verticalDpi="600" orientation="portrait" paperSize="9" scale="4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5" sqref="A5:F5"/>
    </sheetView>
  </sheetViews>
  <sheetFormatPr defaultColWidth="9.16015625" defaultRowHeight="12.75"/>
  <cols>
    <col min="1" max="1" width="16.16015625" style="245" customWidth="1"/>
    <col min="2" max="2" width="57.5" style="245" customWidth="1"/>
    <col min="3" max="3" width="23.83203125" style="245" customWidth="1"/>
    <col min="4" max="4" width="24" style="245" customWidth="1"/>
    <col min="5" max="5" width="23" style="245" customWidth="1"/>
    <col min="6" max="6" width="25.33203125" style="245" customWidth="1"/>
    <col min="7" max="7" width="9.16015625" style="245" customWidth="1"/>
    <col min="8" max="8" width="14.83203125" style="245" customWidth="1"/>
    <col min="9" max="11" width="9.16015625" style="245" customWidth="1"/>
    <col min="12" max="16384" width="9.16015625" style="246" customWidth="1"/>
  </cols>
  <sheetData>
    <row r="1" spans="1:11" s="244" customFormat="1" ht="12.7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ht="12.75" customHeight="1"/>
    <row r="3" spans="4:12" ht="92.25" customHeight="1">
      <c r="D3" s="382" t="s">
        <v>485</v>
      </c>
      <c r="E3" s="382"/>
      <c r="F3" s="382"/>
      <c r="L3" s="245"/>
    </row>
    <row r="5" spans="1:6" ht="60.75" customHeight="1">
      <c r="A5" s="383" t="s">
        <v>439</v>
      </c>
      <c r="B5" s="380"/>
      <c r="C5" s="380"/>
      <c r="D5" s="380"/>
      <c r="E5" s="380"/>
      <c r="F5" s="380"/>
    </row>
    <row r="8" ht="12.75">
      <c r="F8" s="127" t="s">
        <v>30</v>
      </c>
    </row>
    <row r="10" spans="1:6" ht="14.25">
      <c r="A10" s="385" t="s">
        <v>424</v>
      </c>
      <c r="B10" s="385" t="s">
        <v>425</v>
      </c>
      <c r="C10" s="384" t="s">
        <v>426</v>
      </c>
      <c r="D10" s="385" t="s">
        <v>7</v>
      </c>
      <c r="E10" s="384" t="s">
        <v>8</v>
      </c>
      <c r="F10" s="384"/>
    </row>
    <row r="11" spans="1:6" ht="28.5">
      <c r="A11" s="385"/>
      <c r="B11" s="385"/>
      <c r="C11" s="384"/>
      <c r="D11" s="385"/>
      <c r="E11" s="248" t="s">
        <v>9</v>
      </c>
      <c r="F11" s="247" t="s">
        <v>427</v>
      </c>
    </row>
    <row r="12" spans="1:6" ht="12.75">
      <c r="A12" s="249">
        <v>1</v>
      </c>
      <c r="B12" s="249">
        <v>2</v>
      </c>
      <c r="C12" s="250">
        <v>3</v>
      </c>
      <c r="D12" s="249">
        <v>4</v>
      </c>
      <c r="E12" s="249">
        <v>5</v>
      </c>
      <c r="F12" s="249">
        <v>6</v>
      </c>
    </row>
    <row r="13" spans="1:6" ht="20.25">
      <c r="A13" s="251">
        <v>200000</v>
      </c>
      <c r="B13" s="252" t="s">
        <v>428</v>
      </c>
      <c r="C13" s="336">
        <f>SUM(D13:E13)</f>
        <v>0</v>
      </c>
      <c r="D13" s="337">
        <f>D14</f>
        <v>-900</v>
      </c>
      <c r="E13" s="337">
        <f>E14</f>
        <v>900</v>
      </c>
      <c r="F13" s="337">
        <f>F14</f>
        <v>900</v>
      </c>
    </row>
    <row r="14" spans="1:6" ht="40.5">
      <c r="A14" s="253">
        <v>208000</v>
      </c>
      <c r="B14" s="254" t="s">
        <v>429</v>
      </c>
      <c r="C14" s="336">
        <f>SUM(D14:E14)</f>
        <v>0</v>
      </c>
      <c r="D14" s="338">
        <f>D17-D19+D21</f>
        <v>-900</v>
      </c>
      <c r="E14" s="338">
        <f>E17-E19+E21</f>
        <v>900</v>
      </c>
      <c r="F14" s="338">
        <f>F17-F19+F21</f>
        <v>900</v>
      </c>
    </row>
    <row r="15" spans="1:6" ht="20.25" hidden="1">
      <c r="A15" s="253"/>
      <c r="B15" s="255"/>
      <c r="C15" s="336"/>
      <c r="D15" s="338"/>
      <c r="E15" s="338"/>
      <c r="F15" s="338"/>
    </row>
    <row r="16" spans="1:6" ht="20.25" hidden="1">
      <c r="A16" s="253"/>
      <c r="B16" s="255"/>
      <c r="C16" s="336"/>
      <c r="D16" s="338"/>
      <c r="E16" s="338"/>
      <c r="F16" s="338"/>
    </row>
    <row r="17" spans="1:6" ht="20.25" hidden="1">
      <c r="A17" s="253"/>
      <c r="B17" s="254"/>
      <c r="C17" s="336"/>
      <c r="D17" s="337"/>
      <c r="E17" s="337"/>
      <c r="F17" s="337"/>
    </row>
    <row r="18" spans="1:6" ht="20.25" hidden="1">
      <c r="A18" s="253"/>
      <c r="B18" s="255"/>
      <c r="C18" s="336"/>
      <c r="D18" s="338"/>
      <c r="E18" s="338"/>
      <c r="F18" s="338"/>
    </row>
    <row r="19" spans="1:6" ht="20.25" hidden="1">
      <c r="A19" s="253"/>
      <c r="B19" s="254"/>
      <c r="C19" s="336"/>
      <c r="D19" s="337"/>
      <c r="E19" s="337"/>
      <c r="F19" s="337"/>
    </row>
    <row r="20" spans="1:6" ht="20.25" hidden="1">
      <c r="A20" s="253"/>
      <c r="B20" s="255"/>
      <c r="C20" s="336"/>
      <c r="D20" s="338"/>
      <c r="E20" s="338"/>
      <c r="F20" s="338"/>
    </row>
    <row r="21" spans="1:6" ht="81">
      <c r="A21" s="256">
        <v>208400</v>
      </c>
      <c r="B21" s="257" t="s">
        <v>431</v>
      </c>
      <c r="C21" s="338">
        <f>SUM(D21:E21)</f>
        <v>0</v>
      </c>
      <c r="D21" s="337">
        <v>-900</v>
      </c>
      <c r="E21" s="337">
        <v>900</v>
      </c>
      <c r="F21" s="337">
        <v>900</v>
      </c>
    </row>
    <row r="22" spans="1:6" ht="20.25" hidden="1">
      <c r="A22" s="256"/>
      <c r="B22" s="258"/>
      <c r="C22" s="338"/>
      <c r="D22" s="337"/>
      <c r="E22" s="337"/>
      <c r="F22" s="337"/>
    </row>
    <row r="23" spans="1:6" ht="20.25" hidden="1">
      <c r="A23" s="256"/>
      <c r="B23" s="258"/>
      <c r="C23" s="338"/>
      <c r="D23" s="337"/>
      <c r="E23" s="337"/>
      <c r="F23" s="337"/>
    </row>
    <row r="24" spans="1:6" ht="20.25" hidden="1">
      <c r="A24" s="256"/>
      <c r="B24" s="259"/>
      <c r="C24" s="338"/>
      <c r="D24" s="338"/>
      <c r="E24" s="337"/>
      <c r="F24" s="337"/>
    </row>
    <row r="25" spans="1:6" ht="20.25">
      <c r="A25" s="253"/>
      <c r="B25" s="254" t="s">
        <v>432</v>
      </c>
      <c r="C25" s="336">
        <f>SUM(D25:E25)</f>
        <v>0</v>
      </c>
      <c r="D25" s="338">
        <f>D13</f>
        <v>-900</v>
      </c>
      <c r="E25" s="338">
        <f>E13</f>
        <v>900</v>
      </c>
      <c r="F25" s="338">
        <f>F13</f>
        <v>900</v>
      </c>
    </row>
    <row r="26" spans="1:6" ht="40.5">
      <c r="A26" s="253">
        <v>600000</v>
      </c>
      <c r="B26" s="254" t="s">
        <v>433</v>
      </c>
      <c r="C26" s="336">
        <f>SUM(D26:E26)</f>
        <v>0</v>
      </c>
      <c r="D26" s="337">
        <f>D27</f>
        <v>-900</v>
      </c>
      <c r="E26" s="337">
        <f>E27</f>
        <v>900</v>
      </c>
      <c r="F26" s="337">
        <f>F27</f>
        <v>900</v>
      </c>
    </row>
    <row r="27" spans="1:6" ht="20.25">
      <c r="A27" s="260" t="s">
        <v>434</v>
      </c>
      <c r="B27" s="261" t="s">
        <v>435</v>
      </c>
      <c r="C27" s="339">
        <f>SUM(D27:E27)</f>
        <v>0</v>
      </c>
      <c r="D27" s="337">
        <f>D30-D32+D34</f>
        <v>-900</v>
      </c>
      <c r="E27" s="340">
        <f>E30-E32+E34</f>
        <v>900</v>
      </c>
      <c r="F27" s="340">
        <f>F30-F32+F34</f>
        <v>900</v>
      </c>
    </row>
    <row r="28" spans="1:6" ht="20.25" hidden="1">
      <c r="A28" s="260"/>
      <c r="B28" s="255"/>
      <c r="C28" s="339"/>
      <c r="D28" s="338"/>
      <c r="E28" s="341"/>
      <c r="F28" s="341"/>
    </row>
    <row r="29" spans="1:6" ht="20.25" hidden="1">
      <c r="A29" s="260"/>
      <c r="B29" s="255"/>
      <c r="C29" s="339"/>
      <c r="D29" s="338"/>
      <c r="E29" s="341"/>
      <c r="F29" s="341"/>
    </row>
    <row r="30" spans="1:6" ht="20.25" hidden="1">
      <c r="A30" s="260"/>
      <c r="B30" s="261"/>
      <c r="C30" s="339"/>
      <c r="D30" s="337"/>
      <c r="E30" s="340"/>
      <c r="F30" s="340"/>
    </row>
    <row r="31" spans="1:6" ht="20.25" hidden="1">
      <c r="A31" s="260"/>
      <c r="B31" s="255"/>
      <c r="C31" s="339"/>
      <c r="D31" s="338"/>
      <c r="E31" s="341"/>
      <c r="F31" s="341"/>
    </row>
    <row r="32" spans="1:6" ht="20.25" hidden="1">
      <c r="A32" s="260" t="s">
        <v>436</v>
      </c>
      <c r="B32" s="261" t="s">
        <v>430</v>
      </c>
      <c r="C32" s="339">
        <f>SUM(D32:E32)</f>
        <v>0</v>
      </c>
      <c r="D32" s="337">
        <f>D19</f>
        <v>0</v>
      </c>
      <c r="E32" s="340">
        <f>E19</f>
        <v>0</v>
      </c>
      <c r="F32" s="340">
        <f>F19</f>
        <v>0</v>
      </c>
    </row>
    <row r="33" spans="1:6" ht="20.25" hidden="1">
      <c r="A33" s="260"/>
      <c r="B33" s="255"/>
      <c r="C33" s="339"/>
      <c r="D33" s="338"/>
      <c r="E33" s="341"/>
      <c r="F33" s="341"/>
    </row>
    <row r="34" spans="1:6" ht="81">
      <c r="A34" s="260" t="s">
        <v>437</v>
      </c>
      <c r="B34" s="254" t="s">
        <v>431</v>
      </c>
      <c r="C34" s="339">
        <f>SUM(D34:E34)</f>
        <v>0</v>
      </c>
      <c r="D34" s="337">
        <f>D21</f>
        <v>-900</v>
      </c>
      <c r="E34" s="340">
        <f>E21</f>
        <v>900</v>
      </c>
      <c r="F34" s="340">
        <f>F21</f>
        <v>900</v>
      </c>
    </row>
    <row r="35" spans="1:6" ht="20.25" hidden="1">
      <c r="A35" s="256"/>
      <c r="B35" s="258"/>
      <c r="C35" s="339"/>
      <c r="D35" s="338"/>
      <c r="E35" s="341"/>
      <c r="F35" s="341"/>
    </row>
    <row r="36" spans="1:6" ht="20.25" hidden="1">
      <c r="A36" s="256"/>
      <c r="B36" s="258"/>
      <c r="C36" s="339"/>
      <c r="D36" s="338"/>
      <c r="E36" s="341"/>
      <c r="F36" s="341"/>
    </row>
    <row r="37" spans="1:6" ht="20.25" hidden="1">
      <c r="A37" s="256"/>
      <c r="B37" s="259"/>
      <c r="C37" s="339"/>
      <c r="D37" s="337"/>
      <c r="E37" s="340"/>
      <c r="F37" s="340"/>
    </row>
    <row r="38" spans="1:6" ht="40.5">
      <c r="A38" s="260"/>
      <c r="B38" s="262" t="s">
        <v>438</v>
      </c>
      <c r="C38" s="342">
        <f>SUM(D38:E38)</f>
        <v>0</v>
      </c>
      <c r="D38" s="343">
        <f>D26</f>
        <v>-900</v>
      </c>
      <c r="E38" s="344">
        <f>E26</f>
        <v>900</v>
      </c>
      <c r="F38" s="344">
        <f>F26</f>
        <v>900</v>
      </c>
    </row>
    <row r="41" ht="12.75">
      <c r="D41" s="263"/>
    </row>
  </sheetData>
  <mergeCells count="7">
    <mergeCell ref="D3:F3"/>
    <mergeCell ref="A5:F5"/>
    <mergeCell ref="E10:F10"/>
    <mergeCell ref="A10:A11"/>
    <mergeCell ref="B10:B11"/>
    <mergeCell ref="C10:C11"/>
    <mergeCell ref="D10:D11"/>
  </mergeCells>
  <printOptions/>
  <pageMargins left="0.23" right="0.75" top="1" bottom="1" header="0.5" footer="0.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9"/>
  <sheetViews>
    <sheetView showGridLines="0" showZeros="0" tabSelected="1" view="pageBreakPreview" zoomScale="90" zoomScaleNormal="120" zoomScaleSheetLayoutView="90" zoomScalePageLayoutView="0" workbookViewId="0" topLeftCell="A1">
      <pane xSplit="6" ySplit="8" topLeftCell="N10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S164" sqref="S164"/>
    </sheetView>
  </sheetViews>
  <sheetFormatPr defaultColWidth="9.16015625" defaultRowHeight="12.75"/>
  <cols>
    <col min="1" max="1" width="0.65625" style="10" customWidth="1"/>
    <col min="2" max="2" width="8.5" style="10" hidden="1" customWidth="1"/>
    <col min="3" max="3" width="12.33203125" style="10" customWidth="1"/>
    <col min="4" max="5" width="11.66015625" style="10" customWidth="1"/>
    <col min="6" max="6" width="105.83203125" style="10" customWidth="1"/>
    <col min="7" max="7" width="16.66015625" style="10" customWidth="1"/>
    <col min="8" max="8" width="13.66015625" style="10" customWidth="1"/>
    <col min="9" max="12" width="12.66015625" style="10" customWidth="1"/>
    <col min="13" max="13" width="13.83203125" style="10" customWidth="1"/>
    <col min="14" max="17" width="12.66015625" style="10" customWidth="1"/>
    <col min="18" max="18" width="17.83203125" style="10" customWidth="1"/>
    <col min="19" max="19" width="16.83203125" style="10" customWidth="1"/>
    <col min="20" max="16384" width="9.16015625" style="20" customWidth="1"/>
  </cols>
  <sheetData>
    <row r="1" spans="1:19" s="23" customFormat="1" ht="18.75" customHeight="1">
      <c r="A1" s="22"/>
      <c r="B1" s="22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</row>
    <row r="2" spans="7:19" ht="66" customHeight="1">
      <c r="G2" s="120"/>
      <c r="H2" s="24"/>
      <c r="I2" s="24"/>
      <c r="J2" s="24"/>
      <c r="K2" s="24"/>
      <c r="L2" s="24"/>
      <c r="M2" s="24"/>
      <c r="N2" s="24"/>
      <c r="O2" s="399" t="s">
        <v>486</v>
      </c>
      <c r="P2" s="399"/>
      <c r="Q2" s="399"/>
      <c r="R2" s="399"/>
      <c r="S2" s="399"/>
    </row>
    <row r="3" spans="3:19" ht="45" customHeight="1">
      <c r="C3" s="402" t="s">
        <v>128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3:19" ht="11.25" customHeight="1">
      <c r="C4" s="11"/>
      <c r="D4" s="12"/>
      <c r="E4" s="12"/>
      <c r="F4" s="12"/>
      <c r="G4" s="12"/>
      <c r="H4" s="12"/>
      <c r="I4" s="25"/>
      <c r="J4" s="12"/>
      <c r="K4" s="12"/>
      <c r="L4" s="26"/>
      <c r="M4" s="27"/>
      <c r="N4" s="27"/>
      <c r="O4" s="27"/>
      <c r="P4" s="27"/>
      <c r="Q4" s="27"/>
      <c r="R4" s="27"/>
      <c r="S4" s="9" t="s">
        <v>30</v>
      </c>
    </row>
    <row r="5" spans="1:19" s="29" customFormat="1" ht="21.75" customHeight="1">
      <c r="A5" s="28"/>
      <c r="B5" s="28"/>
      <c r="C5" s="391" t="s">
        <v>155</v>
      </c>
      <c r="D5" s="391" t="s">
        <v>154</v>
      </c>
      <c r="E5" s="400" t="s">
        <v>158</v>
      </c>
      <c r="F5" s="389" t="s">
        <v>153</v>
      </c>
      <c r="G5" s="386" t="s">
        <v>7</v>
      </c>
      <c r="H5" s="386"/>
      <c r="I5" s="386"/>
      <c r="J5" s="386"/>
      <c r="K5" s="386"/>
      <c r="L5" s="373" t="s">
        <v>8</v>
      </c>
      <c r="M5" s="374"/>
      <c r="N5" s="374"/>
      <c r="O5" s="374"/>
      <c r="P5" s="374"/>
      <c r="Q5" s="374"/>
      <c r="R5" s="366"/>
      <c r="S5" s="386" t="s">
        <v>9</v>
      </c>
    </row>
    <row r="6" spans="1:19" s="29" customFormat="1" ht="16.5" customHeight="1">
      <c r="A6" s="30"/>
      <c r="B6" s="60"/>
      <c r="C6" s="392"/>
      <c r="D6" s="392"/>
      <c r="E6" s="400"/>
      <c r="F6" s="389"/>
      <c r="G6" s="389" t="s">
        <v>10</v>
      </c>
      <c r="H6" s="397" t="s">
        <v>11</v>
      </c>
      <c r="I6" s="389" t="s">
        <v>12</v>
      </c>
      <c r="J6" s="389"/>
      <c r="K6" s="397" t="s">
        <v>13</v>
      </c>
      <c r="L6" s="389" t="s">
        <v>10</v>
      </c>
      <c r="M6" s="397" t="s">
        <v>11</v>
      </c>
      <c r="N6" s="389" t="s">
        <v>12</v>
      </c>
      <c r="O6" s="389"/>
      <c r="P6" s="397" t="s">
        <v>13</v>
      </c>
      <c r="Q6" s="389" t="s">
        <v>12</v>
      </c>
      <c r="R6" s="389"/>
      <c r="S6" s="386"/>
    </row>
    <row r="7" spans="1:19" s="29" customFormat="1" ht="20.25" customHeight="1">
      <c r="A7" s="31"/>
      <c r="B7" s="60"/>
      <c r="C7" s="392"/>
      <c r="D7" s="392"/>
      <c r="E7" s="400"/>
      <c r="F7" s="389"/>
      <c r="G7" s="389"/>
      <c r="H7" s="397"/>
      <c r="I7" s="389" t="s">
        <v>14</v>
      </c>
      <c r="J7" s="389" t="s">
        <v>15</v>
      </c>
      <c r="K7" s="397"/>
      <c r="L7" s="389"/>
      <c r="M7" s="397"/>
      <c r="N7" s="389" t="s">
        <v>14</v>
      </c>
      <c r="O7" s="389" t="s">
        <v>15</v>
      </c>
      <c r="P7" s="397"/>
      <c r="Q7" s="367" t="s">
        <v>32</v>
      </c>
      <c r="R7" s="394" t="s">
        <v>406</v>
      </c>
      <c r="S7" s="386"/>
    </row>
    <row r="8" spans="1:19" s="29" customFormat="1" ht="102.75" customHeight="1">
      <c r="A8" s="32"/>
      <c r="B8" s="61"/>
      <c r="C8" s="393"/>
      <c r="D8" s="393"/>
      <c r="E8" s="401"/>
      <c r="F8" s="390"/>
      <c r="G8" s="390"/>
      <c r="H8" s="398"/>
      <c r="I8" s="390"/>
      <c r="J8" s="390"/>
      <c r="K8" s="398"/>
      <c r="L8" s="390"/>
      <c r="M8" s="398"/>
      <c r="N8" s="390"/>
      <c r="O8" s="390"/>
      <c r="P8" s="398"/>
      <c r="Q8" s="390"/>
      <c r="R8" s="395"/>
      <c r="S8" s="387"/>
    </row>
    <row r="9" spans="1:19" s="29" customFormat="1" ht="15.75">
      <c r="A9" s="21"/>
      <c r="B9" s="62"/>
      <c r="C9" s="33" t="s">
        <v>31</v>
      </c>
      <c r="D9" s="33"/>
      <c r="E9" s="179"/>
      <c r="F9" s="63" t="s">
        <v>289</v>
      </c>
      <c r="G9" s="70">
        <f>G10</f>
        <v>1718.7</v>
      </c>
      <c r="H9" s="70">
        <f aca="true" t="shared" si="0" ref="H9:J10">H10</f>
        <v>1718.7</v>
      </c>
      <c r="I9" s="70">
        <f t="shared" si="0"/>
        <v>1220</v>
      </c>
      <c r="J9" s="70">
        <f t="shared" si="0"/>
        <v>80</v>
      </c>
      <c r="K9" s="70"/>
      <c r="L9" s="70"/>
      <c r="M9" s="70"/>
      <c r="N9" s="70"/>
      <c r="O9" s="70"/>
      <c r="P9" s="70"/>
      <c r="Q9" s="70"/>
      <c r="R9" s="70"/>
      <c r="S9" s="361">
        <f>G9+L9</f>
        <v>1718.7</v>
      </c>
    </row>
    <row r="10" spans="1:19" s="29" customFormat="1" ht="15.75">
      <c r="A10" s="21"/>
      <c r="B10" s="62"/>
      <c r="C10" s="34" t="s">
        <v>16</v>
      </c>
      <c r="D10" s="34"/>
      <c r="E10" s="180"/>
      <c r="F10" s="38" t="s">
        <v>290</v>
      </c>
      <c r="G10" s="177">
        <f>G11</f>
        <v>1718.7</v>
      </c>
      <c r="H10" s="177">
        <f t="shared" si="0"/>
        <v>1718.7</v>
      </c>
      <c r="I10" s="177">
        <f t="shared" si="0"/>
        <v>1220</v>
      </c>
      <c r="J10" s="177">
        <f t="shared" si="0"/>
        <v>80</v>
      </c>
      <c r="K10" s="71"/>
      <c r="L10" s="71"/>
      <c r="M10" s="71"/>
      <c r="N10" s="71"/>
      <c r="O10" s="71"/>
      <c r="P10" s="71"/>
      <c r="Q10" s="71"/>
      <c r="R10" s="71"/>
      <c r="S10" s="361">
        <f aca="true" t="shared" si="1" ref="S10:S79">G10+L10</f>
        <v>1718.7</v>
      </c>
    </row>
    <row r="11" spans="1:19" s="29" customFormat="1" ht="15.75">
      <c r="A11" s="21"/>
      <c r="B11" s="62">
        <v>10116</v>
      </c>
      <c r="C11" s="33" t="s">
        <v>360</v>
      </c>
      <c r="D11" s="64" t="s">
        <v>359</v>
      </c>
      <c r="E11" s="64"/>
      <c r="F11" s="63" t="s">
        <v>361</v>
      </c>
      <c r="G11" s="177">
        <f>G13+G14</f>
        <v>1718.7</v>
      </c>
      <c r="H11" s="177">
        <f>H13+H14</f>
        <v>1718.7</v>
      </c>
      <c r="I11" s="177">
        <f>I13+I14</f>
        <v>1220</v>
      </c>
      <c r="J11" s="177">
        <f>J13+J14</f>
        <v>80</v>
      </c>
      <c r="K11" s="71"/>
      <c r="L11" s="71"/>
      <c r="M11" s="71"/>
      <c r="N11" s="71"/>
      <c r="O11" s="71"/>
      <c r="P11" s="71"/>
      <c r="Q11" s="71"/>
      <c r="R11" s="71"/>
      <c r="S11" s="361">
        <f t="shared" si="1"/>
        <v>1718.7</v>
      </c>
    </row>
    <row r="12" spans="1:19" s="29" customFormat="1" ht="15.75" hidden="1">
      <c r="A12" s="21"/>
      <c r="B12" s="62"/>
      <c r="C12" s="34"/>
      <c r="D12" s="36"/>
      <c r="E12" s="37"/>
      <c r="F12" s="65"/>
      <c r="G12" s="177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361">
        <f t="shared" si="1"/>
        <v>0</v>
      </c>
    </row>
    <row r="13" spans="1:19" s="29" customFormat="1" ht="47.25">
      <c r="A13" s="21"/>
      <c r="B13" s="62">
        <v>250404</v>
      </c>
      <c r="C13" s="34" t="s">
        <v>133</v>
      </c>
      <c r="D13" s="35" t="s">
        <v>132</v>
      </c>
      <c r="E13" s="35" t="s">
        <v>17</v>
      </c>
      <c r="F13" s="38" t="s">
        <v>131</v>
      </c>
      <c r="G13" s="177">
        <v>1677.7</v>
      </c>
      <c r="H13" s="71">
        <v>1677.7</v>
      </c>
      <c r="I13" s="71">
        <v>1220</v>
      </c>
      <c r="J13" s="71">
        <v>80</v>
      </c>
      <c r="K13" s="71"/>
      <c r="L13" s="71"/>
      <c r="M13" s="71"/>
      <c r="N13" s="71"/>
      <c r="O13" s="71"/>
      <c r="P13" s="71"/>
      <c r="Q13" s="71"/>
      <c r="R13" s="71"/>
      <c r="S13" s="361">
        <f t="shared" si="1"/>
        <v>1677.7</v>
      </c>
    </row>
    <row r="14" spans="1:19" s="29" customFormat="1" ht="15.75">
      <c r="A14" s="21"/>
      <c r="B14" s="62"/>
      <c r="C14" s="34" t="s">
        <v>408</v>
      </c>
      <c r="D14" s="35" t="s">
        <v>313</v>
      </c>
      <c r="E14" s="35" t="s">
        <v>160</v>
      </c>
      <c r="F14" s="38" t="s">
        <v>407</v>
      </c>
      <c r="G14" s="177">
        <v>41</v>
      </c>
      <c r="H14" s="71">
        <v>41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361">
        <f t="shared" si="1"/>
        <v>41</v>
      </c>
    </row>
    <row r="15" spans="1:19" s="29" customFormat="1" ht="15.75">
      <c r="A15" s="21"/>
      <c r="B15" s="62"/>
      <c r="C15" s="33" t="s">
        <v>129</v>
      </c>
      <c r="D15" s="33"/>
      <c r="E15" s="64"/>
      <c r="F15" s="63" t="s">
        <v>288</v>
      </c>
      <c r="G15" s="178">
        <f>G16</f>
        <v>40256.7</v>
      </c>
      <c r="H15" s="178">
        <f>H16</f>
        <v>40256.7</v>
      </c>
      <c r="I15" s="178">
        <f>I16</f>
        <v>5305.7</v>
      </c>
      <c r="J15" s="178">
        <f>J16</f>
        <v>69</v>
      </c>
      <c r="K15" s="70"/>
      <c r="L15" s="178">
        <f>L16</f>
        <v>789.6</v>
      </c>
      <c r="M15" s="178">
        <f>M16</f>
        <v>486</v>
      </c>
      <c r="N15" s="178">
        <f>N16</f>
        <v>8.5</v>
      </c>
      <c r="O15" s="70"/>
      <c r="P15" s="178">
        <f>P16</f>
        <v>303.6</v>
      </c>
      <c r="Q15" s="178">
        <f>Q16</f>
        <v>150</v>
      </c>
      <c r="R15" s="178">
        <f>R16</f>
        <v>150</v>
      </c>
      <c r="S15" s="361">
        <f t="shared" si="1"/>
        <v>41046.299999999996</v>
      </c>
    </row>
    <row r="16" spans="1:19" s="29" customFormat="1" ht="15.75">
      <c r="A16" s="21"/>
      <c r="B16" s="62"/>
      <c r="C16" s="34" t="s">
        <v>130</v>
      </c>
      <c r="D16" s="34"/>
      <c r="E16" s="35"/>
      <c r="F16" s="38" t="s">
        <v>287</v>
      </c>
      <c r="G16" s="177">
        <f>G17+G30+G41+G45</f>
        <v>40256.7</v>
      </c>
      <c r="H16" s="177">
        <f>H17+H30+H41+H45</f>
        <v>40256.7</v>
      </c>
      <c r="I16" s="177">
        <f>I17+I30+I41+I45</f>
        <v>5305.7</v>
      </c>
      <c r="J16" s="177">
        <f>J17+J30+J41+J45</f>
        <v>69</v>
      </c>
      <c r="K16" s="71"/>
      <c r="L16" s="177">
        <f>L17+L30+L41+L45</f>
        <v>789.6</v>
      </c>
      <c r="M16" s="177">
        <f>M17+M30+M41+M45</f>
        <v>486</v>
      </c>
      <c r="N16" s="177">
        <f>N17+N30+N41+N45</f>
        <v>8.5</v>
      </c>
      <c r="O16" s="71"/>
      <c r="P16" s="177">
        <f>P17+P30+P41+P45</f>
        <v>303.6</v>
      </c>
      <c r="Q16" s="177">
        <f>Q17+Q30+Q41+Q45</f>
        <v>150</v>
      </c>
      <c r="R16" s="177">
        <f>R17+R30+R41+R45</f>
        <v>150</v>
      </c>
      <c r="S16" s="361">
        <f t="shared" si="1"/>
        <v>41046.299999999996</v>
      </c>
    </row>
    <row r="17" spans="1:19" s="29" customFormat="1" ht="15.75">
      <c r="A17" s="21"/>
      <c r="B17" s="62"/>
      <c r="C17" s="33" t="s">
        <v>40</v>
      </c>
      <c r="D17" s="181" t="s">
        <v>185</v>
      </c>
      <c r="E17" s="35"/>
      <c r="F17" s="63" t="s">
        <v>184</v>
      </c>
      <c r="G17" s="178">
        <f>G18+G21+G25</f>
        <v>32220.7</v>
      </c>
      <c r="H17" s="178">
        <f>H18+H21+H25</f>
        <v>32220.7</v>
      </c>
      <c r="I17" s="70"/>
      <c r="J17" s="70"/>
      <c r="K17" s="70"/>
      <c r="L17" s="178">
        <f>L18+L21+L25</f>
        <v>609.6</v>
      </c>
      <c r="M17" s="178">
        <f>M18+M21+M25</f>
        <v>346</v>
      </c>
      <c r="N17" s="70"/>
      <c r="O17" s="70"/>
      <c r="P17" s="178">
        <f>P18+P21+P25</f>
        <v>263.6</v>
      </c>
      <c r="Q17" s="178">
        <f>Q18+Q21+Q25</f>
        <v>150</v>
      </c>
      <c r="R17" s="178">
        <f>R18+R21+R25</f>
        <v>150</v>
      </c>
      <c r="S17" s="361">
        <f t="shared" si="1"/>
        <v>32830.3</v>
      </c>
    </row>
    <row r="18" spans="1:19" s="29" customFormat="1" ht="15.75">
      <c r="A18" s="21"/>
      <c r="B18" s="62">
        <v>80101</v>
      </c>
      <c r="C18" s="34" t="s">
        <v>41</v>
      </c>
      <c r="D18" s="36">
        <v>2010</v>
      </c>
      <c r="E18" s="37" t="s">
        <v>161</v>
      </c>
      <c r="F18" s="208" t="s">
        <v>162</v>
      </c>
      <c r="G18" s="177">
        <v>24956.7</v>
      </c>
      <c r="H18" s="177">
        <v>24956.7</v>
      </c>
      <c r="I18" s="71"/>
      <c r="J18" s="71"/>
      <c r="K18" s="71"/>
      <c r="L18" s="71">
        <v>501.6</v>
      </c>
      <c r="M18" s="71">
        <v>238</v>
      </c>
      <c r="N18" s="71"/>
      <c r="O18" s="71"/>
      <c r="P18" s="71">
        <v>263.6</v>
      </c>
      <c r="Q18" s="71">
        <v>150</v>
      </c>
      <c r="R18" s="71">
        <v>150</v>
      </c>
      <c r="S18" s="361">
        <f t="shared" si="1"/>
        <v>25458.3</v>
      </c>
    </row>
    <row r="19" spans="1:19" s="29" customFormat="1" ht="15.75">
      <c r="A19" s="21"/>
      <c r="B19" s="62"/>
      <c r="C19" s="34"/>
      <c r="D19" s="36"/>
      <c r="E19" s="37"/>
      <c r="F19" s="182" t="s">
        <v>321</v>
      </c>
      <c r="G19" s="177">
        <v>17214.3</v>
      </c>
      <c r="H19" s="71">
        <v>17214.3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361">
        <f t="shared" si="1"/>
        <v>17214.3</v>
      </c>
    </row>
    <row r="20" spans="1:19" s="29" customFormat="1" ht="15.75">
      <c r="A20" s="21"/>
      <c r="B20" s="62"/>
      <c r="C20" s="34"/>
      <c r="D20" s="36"/>
      <c r="E20" s="37"/>
      <c r="F20" s="182" t="s">
        <v>221</v>
      </c>
      <c r="G20" s="177">
        <v>2414</v>
      </c>
      <c r="H20" s="71">
        <v>2414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361">
        <f t="shared" si="1"/>
        <v>2414</v>
      </c>
    </row>
    <row r="21" spans="1:19" s="29" customFormat="1" ht="15.75">
      <c r="A21" s="21"/>
      <c r="B21" s="62"/>
      <c r="C21" s="33" t="s">
        <v>364</v>
      </c>
      <c r="D21" s="66">
        <v>2110</v>
      </c>
      <c r="E21" s="212"/>
      <c r="F21" s="210" t="s">
        <v>471</v>
      </c>
      <c r="G21" s="177">
        <f>G22</f>
        <v>5612.3</v>
      </c>
      <c r="H21" s="177">
        <f>H22</f>
        <v>5612.3</v>
      </c>
      <c r="I21" s="71"/>
      <c r="J21" s="71"/>
      <c r="K21" s="71"/>
      <c r="L21" s="71">
        <v>108</v>
      </c>
      <c r="M21" s="71">
        <v>108</v>
      </c>
      <c r="N21" s="71"/>
      <c r="O21" s="71"/>
      <c r="P21" s="71"/>
      <c r="Q21" s="71"/>
      <c r="R21" s="71"/>
      <c r="S21" s="361">
        <f t="shared" si="1"/>
        <v>5720.3</v>
      </c>
    </row>
    <row r="22" spans="1:19" s="29" customFormat="1" ht="31.5">
      <c r="A22" s="21"/>
      <c r="B22" s="62">
        <v>80800</v>
      </c>
      <c r="C22" s="183" t="s">
        <v>44</v>
      </c>
      <c r="D22" s="183" t="s">
        <v>43</v>
      </c>
      <c r="E22" s="184" t="s">
        <v>472</v>
      </c>
      <c r="F22" s="209" t="s">
        <v>42</v>
      </c>
      <c r="G22" s="177">
        <v>5612.3</v>
      </c>
      <c r="H22" s="71">
        <v>5612.3</v>
      </c>
      <c r="I22" s="71"/>
      <c r="J22" s="71"/>
      <c r="K22" s="71"/>
      <c r="L22" s="71">
        <v>108</v>
      </c>
      <c r="M22" s="71">
        <v>108</v>
      </c>
      <c r="N22" s="71"/>
      <c r="O22" s="71"/>
      <c r="P22" s="71"/>
      <c r="Q22" s="71"/>
      <c r="R22" s="71"/>
      <c r="S22" s="361">
        <f t="shared" si="1"/>
        <v>5720.3</v>
      </c>
    </row>
    <row r="23" spans="1:19" s="29" customFormat="1" ht="15.75">
      <c r="A23" s="21"/>
      <c r="B23" s="62"/>
      <c r="C23" s="183"/>
      <c r="D23" s="183"/>
      <c r="E23" s="184"/>
      <c r="F23" s="182" t="s">
        <v>321</v>
      </c>
      <c r="G23" s="177">
        <v>3798.8</v>
      </c>
      <c r="H23" s="71">
        <v>3798.8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361">
        <f t="shared" si="1"/>
        <v>3798.8</v>
      </c>
    </row>
    <row r="24" spans="1:19" s="29" customFormat="1" ht="15.75">
      <c r="A24" s="21"/>
      <c r="B24" s="62"/>
      <c r="C24" s="183"/>
      <c r="D24" s="183"/>
      <c r="E24" s="184"/>
      <c r="F24" s="182" t="s">
        <v>221</v>
      </c>
      <c r="G24" s="177">
        <v>622.5</v>
      </c>
      <c r="H24" s="71">
        <v>622.5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361">
        <f t="shared" si="1"/>
        <v>622.5</v>
      </c>
    </row>
    <row r="25" spans="1:19" s="29" customFormat="1" ht="15.75">
      <c r="A25" s="21"/>
      <c r="B25" s="62"/>
      <c r="C25" s="181" t="s">
        <v>47</v>
      </c>
      <c r="D25" s="181" t="s">
        <v>346</v>
      </c>
      <c r="E25" s="185"/>
      <c r="F25" s="210" t="s">
        <v>163</v>
      </c>
      <c r="G25" s="177">
        <f>G26+G28</f>
        <v>1651.7</v>
      </c>
      <c r="H25" s="177">
        <f>H26+H28</f>
        <v>1651.7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361">
        <f t="shared" si="1"/>
        <v>1651.7</v>
      </c>
    </row>
    <row r="26" spans="1:19" s="29" customFormat="1" ht="15.75">
      <c r="A26" s="21"/>
      <c r="B26" s="62">
        <v>81009</v>
      </c>
      <c r="C26" s="183" t="s">
        <v>48</v>
      </c>
      <c r="D26" s="183" t="s">
        <v>46</v>
      </c>
      <c r="E26" s="184" t="s">
        <v>322</v>
      </c>
      <c r="F26" s="208" t="s">
        <v>45</v>
      </c>
      <c r="G26" s="177">
        <f>500+G27</f>
        <v>952.1</v>
      </c>
      <c r="H26" s="177">
        <f>500+H27</f>
        <v>952.1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361">
        <f t="shared" si="1"/>
        <v>952.1</v>
      </c>
    </row>
    <row r="27" spans="1:19" s="29" customFormat="1" ht="15.75">
      <c r="A27" s="21"/>
      <c r="B27" s="62"/>
      <c r="C27" s="183"/>
      <c r="D27" s="183"/>
      <c r="E27" s="184"/>
      <c r="F27" s="182" t="s">
        <v>321</v>
      </c>
      <c r="G27" s="177">
        <v>452.1</v>
      </c>
      <c r="H27" s="71">
        <v>452.1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361">
        <f t="shared" si="1"/>
        <v>452.1</v>
      </c>
    </row>
    <row r="28" spans="1:19" s="29" customFormat="1" ht="15.75">
      <c r="A28" s="21"/>
      <c r="B28" s="62"/>
      <c r="C28" s="183" t="s">
        <v>415</v>
      </c>
      <c r="D28" s="183" t="s">
        <v>416</v>
      </c>
      <c r="E28" s="184" t="s">
        <v>322</v>
      </c>
      <c r="F28" s="208" t="s">
        <v>414</v>
      </c>
      <c r="G28" s="177">
        <v>699.6</v>
      </c>
      <c r="H28" s="71">
        <v>699.6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361">
        <f t="shared" si="1"/>
        <v>699.6</v>
      </c>
    </row>
    <row r="29" spans="1:19" s="29" customFormat="1" ht="15.75">
      <c r="A29" s="21"/>
      <c r="B29" s="62"/>
      <c r="C29" s="183"/>
      <c r="D29" s="183"/>
      <c r="E29" s="184"/>
      <c r="F29" s="215" t="s">
        <v>255</v>
      </c>
      <c r="G29" s="177">
        <v>699.6</v>
      </c>
      <c r="H29" s="71">
        <v>699.6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361">
        <f t="shared" si="1"/>
        <v>699.6</v>
      </c>
    </row>
    <row r="30" spans="1:19" s="29" customFormat="1" ht="15.75">
      <c r="A30" s="21"/>
      <c r="B30" s="62"/>
      <c r="C30" s="181" t="s">
        <v>49</v>
      </c>
      <c r="D30" s="33" t="s">
        <v>304</v>
      </c>
      <c r="E30" s="35"/>
      <c r="F30" s="63" t="s">
        <v>314</v>
      </c>
      <c r="G30" s="178">
        <f>G31+G33+G35+G37+G38+G40</f>
        <v>6706.9</v>
      </c>
      <c r="H30" s="178">
        <f>H31+H33+H35+H37+H38+H40</f>
        <v>6706.9</v>
      </c>
      <c r="I30" s="178">
        <f>I31+I33+I35+I37+I38+I40</f>
        <v>5005.7</v>
      </c>
      <c r="J30" s="178">
        <f>J31+J33+J35+J37+J38+J40</f>
        <v>69</v>
      </c>
      <c r="K30" s="70"/>
      <c r="L30" s="178">
        <f>L31+L33+L35+L37+L38+L40</f>
        <v>180</v>
      </c>
      <c r="M30" s="178">
        <f>M31+M33+M35+M37+M38+M40</f>
        <v>140</v>
      </c>
      <c r="N30" s="178">
        <f>N31+N33+N35+N37+N38+N40</f>
        <v>8.5</v>
      </c>
      <c r="O30" s="178">
        <f>O31+O33+O35+O37+O38+O40</f>
        <v>0</v>
      </c>
      <c r="P30" s="178">
        <f>P31+P33+P35+P37+P38+P40</f>
        <v>40</v>
      </c>
      <c r="Q30" s="70"/>
      <c r="R30" s="70"/>
      <c r="S30" s="361">
        <f t="shared" si="1"/>
        <v>6886.9</v>
      </c>
    </row>
    <row r="31" spans="1:19" s="29" customFormat="1" ht="31.5">
      <c r="A31" s="21"/>
      <c r="B31" s="62"/>
      <c r="C31" s="181" t="s">
        <v>57</v>
      </c>
      <c r="D31" s="181" t="s">
        <v>303</v>
      </c>
      <c r="E31" s="185"/>
      <c r="F31" s="211" t="s">
        <v>374</v>
      </c>
      <c r="G31" s="178">
        <f>G32</f>
        <v>5800</v>
      </c>
      <c r="H31" s="178">
        <f>H32</f>
        <v>5800</v>
      </c>
      <c r="I31" s="178">
        <f>I32</f>
        <v>4645.4</v>
      </c>
      <c r="J31" s="178">
        <f>J32</f>
        <v>52.3</v>
      </c>
      <c r="K31" s="70"/>
      <c r="L31" s="178">
        <f>L32</f>
        <v>180</v>
      </c>
      <c r="M31" s="178">
        <f>M32</f>
        <v>140</v>
      </c>
      <c r="N31" s="178">
        <f>N32</f>
        <v>8.5</v>
      </c>
      <c r="O31" s="70"/>
      <c r="P31" s="178">
        <f>P32</f>
        <v>40</v>
      </c>
      <c r="Q31" s="70"/>
      <c r="R31" s="70"/>
      <c r="S31" s="361">
        <f t="shared" si="1"/>
        <v>5980</v>
      </c>
    </row>
    <row r="32" spans="1:19" s="29" customFormat="1" ht="31.5">
      <c r="A32" s="21"/>
      <c r="B32" s="62"/>
      <c r="C32" s="34" t="s">
        <v>58</v>
      </c>
      <c r="D32" s="34" t="s">
        <v>169</v>
      </c>
      <c r="E32" s="35" t="s">
        <v>170</v>
      </c>
      <c r="F32" s="38" t="s">
        <v>171</v>
      </c>
      <c r="G32" s="177">
        <v>5800</v>
      </c>
      <c r="H32" s="71">
        <v>5800</v>
      </c>
      <c r="I32" s="71">
        <v>4645.4</v>
      </c>
      <c r="J32" s="70">
        <v>52.3</v>
      </c>
      <c r="K32" s="70"/>
      <c r="L32" s="71">
        <v>180</v>
      </c>
      <c r="M32" s="71">
        <v>140</v>
      </c>
      <c r="N32" s="71">
        <v>8.5</v>
      </c>
      <c r="O32" s="71"/>
      <c r="P32" s="71">
        <v>40</v>
      </c>
      <c r="Q32" s="70"/>
      <c r="R32" s="70"/>
      <c r="S32" s="361">
        <f t="shared" si="1"/>
        <v>5980</v>
      </c>
    </row>
    <row r="33" spans="1:19" s="29" customFormat="1" ht="15.75">
      <c r="A33" s="21"/>
      <c r="B33" s="62"/>
      <c r="C33" s="33" t="s">
        <v>51</v>
      </c>
      <c r="D33" s="33" t="s">
        <v>50</v>
      </c>
      <c r="E33" s="64"/>
      <c r="F33" s="63" t="s">
        <v>166</v>
      </c>
      <c r="G33" s="178">
        <f>G34</f>
        <v>501.2</v>
      </c>
      <c r="H33" s="178">
        <f>H34</f>
        <v>501.2</v>
      </c>
      <c r="I33" s="178">
        <f>I34</f>
        <v>360.3</v>
      </c>
      <c r="J33" s="178">
        <f>J34</f>
        <v>16.7</v>
      </c>
      <c r="K33" s="70"/>
      <c r="L33" s="70"/>
      <c r="M33" s="70"/>
      <c r="N33" s="70"/>
      <c r="O33" s="70"/>
      <c r="P33" s="70"/>
      <c r="Q33" s="70"/>
      <c r="R33" s="70"/>
      <c r="S33" s="361">
        <f t="shared" si="1"/>
        <v>501.2</v>
      </c>
    </row>
    <row r="34" spans="1:19" s="29" customFormat="1" ht="31.5">
      <c r="A34" s="21"/>
      <c r="B34" s="62">
        <v>91101</v>
      </c>
      <c r="C34" s="33" t="s">
        <v>54</v>
      </c>
      <c r="D34" s="35" t="s">
        <v>53</v>
      </c>
      <c r="E34" s="35" t="s">
        <v>167</v>
      </c>
      <c r="F34" s="38" t="s">
        <v>52</v>
      </c>
      <c r="G34" s="177">
        <v>501.2</v>
      </c>
      <c r="H34" s="71">
        <v>501.2</v>
      </c>
      <c r="I34" s="71">
        <v>360.3</v>
      </c>
      <c r="J34" s="71">
        <v>16.7</v>
      </c>
      <c r="K34" s="71"/>
      <c r="L34" s="71"/>
      <c r="M34" s="71"/>
      <c r="N34" s="71"/>
      <c r="O34" s="71"/>
      <c r="P34" s="71"/>
      <c r="Q34" s="71"/>
      <c r="R34" s="71"/>
      <c r="S34" s="361">
        <f t="shared" si="1"/>
        <v>501.2</v>
      </c>
    </row>
    <row r="35" spans="1:19" s="29" customFormat="1" ht="15.75">
      <c r="A35" s="21"/>
      <c r="B35" s="62"/>
      <c r="C35" s="33" t="s">
        <v>418</v>
      </c>
      <c r="D35" s="66">
        <v>3130</v>
      </c>
      <c r="E35" s="212"/>
      <c r="F35" s="213" t="s">
        <v>147</v>
      </c>
      <c r="G35" s="177">
        <f>G36</f>
        <v>25</v>
      </c>
      <c r="H35" s="177">
        <f>H36</f>
        <v>25</v>
      </c>
      <c r="I35" s="177">
        <f>I36</f>
        <v>0</v>
      </c>
      <c r="J35" s="177">
        <f>J36</f>
        <v>0</v>
      </c>
      <c r="K35" s="71"/>
      <c r="L35" s="71"/>
      <c r="M35" s="71"/>
      <c r="N35" s="71"/>
      <c r="O35" s="71"/>
      <c r="P35" s="71"/>
      <c r="Q35" s="71"/>
      <c r="R35" s="71"/>
      <c r="S35" s="361">
        <f t="shared" si="1"/>
        <v>25</v>
      </c>
    </row>
    <row r="36" spans="1:19" s="29" customFormat="1" ht="31.5">
      <c r="A36" s="21"/>
      <c r="B36" s="62"/>
      <c r="C36" s="34" t="s">
        <v>419</v>
      </c>
      <c r="D36" s="34" t="s">
        <v>168</v>
      </c>
      <c r="E36" s="35" t="s">
        <v>167</v>
      </c>
      <c r="F36" s="38" t="s">
        <v>76</v>
      </c>
      <c r="G36" s="177">
        <v>25</v>
      </c>
      <c r="H36" s="71">
        <v>25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361">
        <f t="shared" si="1"/>
        <v>25</v>
      </c>
    </row>
    <row r="37" spans="1:19" s="29" customFormat="1" ht="47.25">
      <c r="A37" s="21"/>
      <c r="B37" s="62"/>
      <c r="C37" s="33" t="s">
        <v>56</v>
      </c>
      <c r="D37" s="66">
        <v>3140</v>
      </c>
      <c r="E37" s="212" t="s">
        <v>167</v>
      </c>
      <c r="F37" s="210" t="s">
        <v>55</v>
      </c>
      <c r="G37" s="177">
        <v>195</v>
      </c>
      <c r="H37" s="71">
        <v>195</v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361">
        <f t="shared" si="1"/>
        <v>195</v>
      </c>
    </row>
    <row r="38" spans="1:19" s="29" customFormat="1" ht="15.75">
      <c r="A38" s="21"/>
      <c r="B38" s="62"/>
      <c r="C38" s="183" t="s">
        <v>380</v>
      </c>
      <c r="D38" s="36">
        <v>3210</v>
      </c>
      <c r="E38" s="37" t="s">
        <v>165</v>
      </c>
      <c r="F38" s="208" t="s">
        <v>164</v>
      </c>
      <c r="G38" s="177">
        <v>100</v>
      </c>
      <c r="H38" s="71">
        <v>100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361">
        <f t="shared" si="1"/>
        <v>100</v>
      </c>
    </row>
    <row r="39" spans="1:19" s="29" customFormat="1" ht="15.75">
      <c r="A39" s="21"/>
      <c r="B39" s="62"/>
      <c r="C39" s="183" t="s">
        <v>455</v>
      </c>
      <c r="D39" s="36">
        <v>3240</v>
      </c>
      <c r="E39" s="37"/>
      <c r="F39" s="208" t="s">
        <v>456</v>
      </c>
      <c r="G39" s="177">
        <f>G40</f>
        <v>85.7</v>
      </c>
      <c r="H39" s="177">
        <f>H40</f>
        <v>85.7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361">
        <f t="shared" si="1"/>
        <v>85.7</v>
      </c>
    </row>
    <row r="40" spans="1:19" s="29" customFormat="1" ht="15.75">
      <c r="A40" s="21"/>
      <c r="B40" s="62"/>
      <c r="C40" s="34" t="s">
        <v>409</v>
      </c>
      <c r="D40" s="67">
        <v>3242</v>
      </c>
      <c r="E40" s="67">
        <v>1090</v>
      </c>
      <c r="F40" s="38" t="s">
        <v>393</v>
      </c>
      <c r="G40" s="177">
        <v>85.7</v>
      </c>
      <c r="H40" s="71">
        <v>85.7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361">
        <f t="shared" si="1"/>
        <v>85.7</v>
      </c>
    </row>
    <row r="41" spans="1:19" s="29" customFormat="1" ht="15.75">
      <c r="A41" s="21"/>
      <c r="B41" s="62"/>
      <c r="C41" s="33" t="s">
        <v>62</v>
      </c>
      <c r="D41" s="214">
        <v>7600</v>
      </c>
      <c r="E41" s="37"/>
      <c r="F41" s="208" t="s">
        <v>61</v>
      </c>
      <c r="G41" s="177">
        <f>G42+G43</f>
        <v>749.1</v>
      </c>
      <c r="H41" s="177">
        <f>H42+H43</f>
        <v>749.1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361">
        <f t="shared" si="1"/>
        <v>749.1</v>
      </c>
    </row>
    <row r="42" spans="1:19" s="29" customFormat="1" ht="15.75">
      <c r="A42" s="21"/>
      <c r="B42" s="62"/>
      <c r="C42" s="34" t="s">
        <v>410</v>
      </c>
      <c r="D42" s="186">
        <v>7640</v>
      </c>
      <c r="E42" s="37" t="s">
        <v>412</v>
      </c>
      <c r="F42" s="208" t="s">
        <v>411</v>
      </c>
      <c r="G42" s="177">
        <v>20</v>
      </c>
      <c r="H42" s="177">
        <v>20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361">
        <f t="shared" si="1"/>
        <v>20</v>
      </c>
    </row>
    <row r="43" spans="1:19" s="29" customFormat="1" ht="15.75">
      <c r="A43" s="21"/>
      <c r="B43" s="62"/>
      <c r="C43" s="34" t="s">
        <v>63</v>
      </c>
      <c r="D43" s="186">
        <v>7690</v>
      </c>
      <c r="E43" s="187"/>
      <c r="F43" s="38" t="s">
        <v>352</v>
      </c>
      <c r="G43" s="177">
        <f>G44</f>
        <v>729.1</v>
      </c>
      <c r="H43" s="177">
        <f>H44</f>
        <v>729.1</v>
      </c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361">
        <f t="shared" si="1"/>
        <v>729.1</v>
      </c>
    </row>
    <row r="44" spans="1:19" s="29" customFormat="1" ht="15.75">
      <c r="A44" s="21"/>
      <c r="B44" s="62"/>
      <c r="C44" s="34" t="s">
        <v>353</v>
      </c>
      <c r="D44" s="186">
        <v>7693</v>
      </c>
      <c r="E44" s="187" t="s">
        <v>60</v>
      </c>
      <c r="F44" s="38" t="s">
        <v>59</v>
      </c>
      <c r="G44" s="177">
        <v>729.1</v>
      </c>
      <c r="H44" s="71">
        <v>729.1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361">
        <f t="shared" si="1"/>
        <v>729.1</v>
      </c>
    </row>
    <row r="45" spans="1:19" s="29" customFormat="1" ht="15.75">
      <c r="A45" s="21"/>
      <c r="B45" s="62"/>
      <c r="C45" s="33" t="s">
        <v>39</v>
      </c>
      <c r="D45" s="33" t="s">
        <v>38</v>
      </c>
      <c r="E45" s="64"/>
      <c r="F45" s="63" t="s">
        <v>37</v>
      </c>
      <c r="G45" s="177">
        <f>G46+G50+G53</f>
        <v>580</v>
      </c>
      <c r="H45" s="177">
        <f>H46+H50+H53</f>
        <v>580</v>
      </c>
      <c r="I45" s="177">
        <f>I46+I50+I53</f>
        <v>300</v>
      </c>
      <c r="J45" s="71"/>
      <c r="K45" s="71"/>
      <c r="L45" s="71"/>
      <c r="M45" s="71"/>
      <c r="N45" s="71"/>
      <c r="O45" s="71"/>
      <c r="P45" s="71"/>
      <c r="Q45" s="71"/>
      <c r="R45" s="71"/>
      <c r="S45" s="361">
        <f t="shared" si="1"/>
        <v>580</v>
      </c>
    </row>
    <row r="46" spans="1:19" s="29" customFormat="1" ht="31.5">
      <c r="A46" s="21"/>
      <c r="B46" s="62"/>
      <c r="C46" s="33" t="s">
        <v>358</v>
      </c>
      <c r="D46" s="33" t="s">
        <v>356</v>
      </c>
      <c r="E46" s="64"/>
      <c r="F46" s="63" t="s">
        <v>357</v>
      </c>
      <c r="G46" s="177">
        <f>G47+G48</f>
        <v>540</v>
      </c>
      <c r="H46" s="177">
        <f>H47+H48</f>
        <v>540</v>
      </c>
      <c r="I46" s="177">
        <f>I47+I48</f>
        <v>300</v>
      </c>
      <c r="J46" s="71"/>
      <c r="K46" s="71"/>
      <c r="L46" s="71"/>
      <c r="M46" s="71"/>
      <c r="N46" s="71"/>
      <c r="O46" s="71"/>
      <c r="P46" s="71"/>
      <c r="Q46" s="71"/>
      <c r="R46" s="71"/>
      <c r="S46" s="361">
        <f t="shared" si="1"/>
        <v>540</v>
      </c>
    </row>
    <row r="47" spans="1:19" s="29" customFormat="1" ht="15.75">
      <c r="A47" s="21"/>
      <c r="B47" s="62">
        <v>210105</v>
      </c>
      <c r="C47" s="34" t="s">
        <v>64</v>
      </c>
      <c r="D47" s="186">
        <v>8110</v>
      </c>
      <c r="E47" s="187" t="s">
        <v>199</v>
      </c>
      <c r="F47" s="38" t="s">
        <v>381</v>
      </c>
      <c r="G47" s="177">
        <v>150</v>
      </c>
      <c r="H47" s="71">
        <v>150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361">
        <f t="shared" si="1"/>
        <v>150</v>
      </c>
    </row>
    <row r="48" spans="1:19" s="29" customFormat="1" ht="15.75">
      <c r="A48" s="21"/>
      <c r="B48" s="62"/>
      <c r="C48" s="34" t="s">
        <v>349</v>
      </c>
      <c r="D48" s="183" t="s">
        <v>350</v>
      </c>
      <c r="E48" s="35" t="s">
        <v>199</v>
      </c>
      <c r="F48" s="38" t="s">
        <v>36</v>
      </c>
      <c r="G48" s="177">
        <v>390</v>
      </c>
      <c r="H48" s="71">
        <v>390</v>
      </c>
      <c r="I48" s="71">
        <v>300</v>
      </c>
      <c r="J48" s="71"/>
      <c r="K48" s="71"/>
      <c r="L48" s="71"/>
      <c r="M48" s="71"/>
      <c r="N48" s="71"/>
      <c r="O48" s="71"/>
      <c r="P48" s="71"/>
      <c r="Q48" s="71"/>
      <c r="R48" s="71"/>
      <c r="S48" s="361">
        <f t="shared" si="1"/>
        <v>390</v>
      </c>
    </row>
    <row r="49" spans="1:19" s="29" customFormat="1" ht="15.75">
      <c r="A49" s="21"/>
      <c r="B49" s="62"/>
      <c r="C49" s="34"/>
      <c r="D49" s="183"/>
      <c r="E49" s="35"/>
      <c r="F49" s="215" t="s">
        <v>174</v>
      </c>
      <c r="G49" s="177">
        <v>390</v>
      </c>
      <c r="H49" s="71">
        <v>390</v>
      </c>
      <c r="I49" s="71">
        <v>300</v>
      </c>
      <c r="J49" s="71"/>
      <c r="K49" s="71"/>
      <c r="L49" s="71"/>
      <c r="M49" s="71"/>
      <c r="N49" s="71"/>
      <c r="O49" s="71"/>
      <c r="P49" s="71"/>
      <c r="Q49" s="71"/>
      <c r="R49" s="71"/>
      <c r="S49" s="361">
        <f t="shared" si="1"/>
        <v>390</v>
      </c>
    </row>
    <row r="50" spans="1:19" s="29" customFormat="1" ht="15.75">
      <c r="A50" s="21"/>
      <c r="B50" s="62"/>
      <c r="C50" s="33" t="s">
        <v>66</v>
      </c>
      <c r="D50" s="181" t="s">
        <v>363</v>
      </c>
      <c r="E50" s="64"/>
      <c r="F50" s="63" t="s">
        <v>65</v>
      </c>
      <c r="G50" s="177">
        <f>G51</f>
        <v>40</v>
      </c>
      <c r="H50" s="177">
        <f>H51</f>
        <v>40</v>
      </c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361">
        <f t="shared" si="1"/>
        <v>40</v>
      </c>
    </row>
    <row r="51" spans="1:19" s="29" customFormat="1" ht="15.75">
      <c r="A51" s="21"/>
      <c r="B51" s="62">
        <v>210107</v>
      </c>
      <c r="C51" s="34" t="s">
        <v>67</v>
      </c>
      <c r="D51" s="186">
        <v>8220</v>
      </c>
      <c r="E51" s="187" t="s">
        <v>183</v>
      </c>
      <c r="F51" s="38" t="s">
        <v>182</v>
      </c>
      <c r="G51" s="177">
        <v>40</v>
      </c>
      <c r="H51" s="71">
        <v>40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361">
        <f t="shared" si="1"/>
        <v>40</v>
      </c>
    </row>
    <row r="52" spans="1:19" s="29" customFormat="1" ht="15.75" hidden="1">
      <c r="A52" s="21"/>
      <c r="B52" s="62"/>
      <c r="C52" s="33"/>
      <c r="D52" s="33"/>
      <c r="E52" s="64"/>
      <c r="F52" s="63"/>
      <c r="G52" s="177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361">
        <f t="shared" si="1"/>
        <v>0</v>
      </c>
    </row>
    <row r="53" spans="1:19" s="29" customFormat="1" ht="15.75" hidden="1">
      <c r="A53" s="21"/>
      <c r="B53" s="62"/>
      <c r="C53" s="33"/>
      <c r="D53" s="33"/>
      <c r="E53" s="64"/>
      <c r="F53" s="63"/>
      <c r="G53" s="177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361">
        <f t="shared" si="1"/>
        <v>0</v>
      </c>
    </row>
    <row r="54" spans="1:19" s="29" customFormat="1" ht="15.75" hidden="1">
      <c r="A54" s="21"/>
      <c r="B54" s="62"/>
      <c r="C54" s="34"/>
      <c r="D54" s="34"/>
      <c r="E54" s="35"/>
      <c r="F54" s="38"/>
      <c r="G54" s="177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361">
        <f t="shared" si="1"/>
        <v>0</v>
      </c>
    </row>
    <row r="55" spans="1:19" s="29" customFormat="1" ht="15.75">
      <c r="A55" s="21"/>
      <c r="B55" s="62"/>
      <c r="C55" s="33" t="s">
        <v>68</v>
      </c>
      <c r="D55" s="33"/>
      <c r="E55" s="64"/>
      <c r="F55" s="211" t="s">
        <v>294</v>
      </c>
      <c r="G55" s="178">
        <f>G56</f>
        <v>91414.5</v>
      </c>
      <c r="H55" s="178">
        <f aca="true" t="shared" si="2" ref="H55:J56">H56</f>
        <v>91414.5</v>
      </c>
      <c r="I55" s="178">
        <f t="shared" si="2"/>
        <v>64753.1</v>
      </c>
      <c r="J55" s="178">
        <f t="shared" si="2"/>
        <v>8770.099999999999</v>
      </c>
      <c r="K55" s="70"/>
      <c r="L55" s="178">
        <f>L56</f>
        <v>1211.8</v>
      </c>
      <c r="M55" s="178">
        <f>M56</f>
        <v>661.8</v>
      </c>
      <c r="N55" s="70"/>
      <c r="O55" s="70"/>
      <c r="P55" s="178">
        <f aca="true" t="shared" si="3" ref="P55:S56">P56</f>
        <v>550</v>
      </c>
      <c r="Q55" s="178">
        <f t="shared" si="3"/>
        <v>550</v>
      </c>
      <c r="R55" s="178">
        <f t="shared" si="3"/>
        <v>550</v>
      </c>
      <c r="S55" s="362">
        <f t="shared" si="3"/>
        <v>92626.3</v>
      </c>
    </row>
    <row r="56" spans="1:19" s="29" customFormat="1" ht="15.75">
      <c r="A56" s="21"/>
      <c r="B56" s="62"/>
      <c r="C56" s="34" t="s">
        <v>69</v>
      </c>
      <c r="D56" s="34"/>
      <c r="E56" s="35"/>
      <c r="F56" s="209" t="s">
        <v>293</v>
      </c>
      <c r="G56" s="177">
        <f>G57</f>
        <v>91414.5</v>
      </c>
      <c r="H56" s="177">
        <f t="shared" si="2"/>
        <v>91414.5</v>
      </c>
      <c r="I56" s="177">
        <f t="shared" si="2"/>
        <v>64753.1</v>
      </c>
      <c r="J56" s="177">
        <f t="shared" si="2"/>
        <v>8770.099999999999</v>
      </c>
      <c r="K56" s="71"/>
      <c r="L56" s="177">
        <f>L57</f>
        <v>1211.8</v>
      </c>
      <c r="M56" s="177">
        <f>M57</f>
        <v>661.8</v>
      </c>
      <c r="N56" s="71"/>
      <c r="O56" s="71"/>
      <c r="P56" s="177">
        <f t="shared" si="3"/>
        <v>550</v>
      </c>
      <c r="Q56" s="177">
        <f t="shared" si="3"/>
        <v>550</v>
      </c>
      <c r="R56" s="177">
        <f t="shared" si="3"/>
        <v>550</v>
      </c>
      <c r="S56" s="363">
        <f t="shared" si="3"/>
        <v>92626.3</v>
      </c>
    </row>
    <row r="57" spans="1:19" s="29" customFormat="1" ht="15.75">
      <c r="A57" s="21"/>
      <c r="B57" s="62"/>
      <c r="C57" s="33" t="s">
        <v>70</v>
      </c>
      <c r="D57" s="33" t="s">
        <v>187</v>
      </c>
      <c r="E57" s="64"/>
      <c r="F57" s="185" t="s">
        <v>186</v>
      </c>
      <c r="G57" s="178">
        <f>G58+G61+G62+G63+G66</f>
        <v>91414.5</v>
      </c>
      <c r="H57" s="178">
        <f>H58+H61+H62+H63+H66</f>
        <v>91414.5</v>
      </c>
      <c r="I57" s="178">
        <f aca="true" t="shared" si="4" ref="I57:R57">I58+I61+I62+I63</f>
        <v>64753.1</v>
      </c>
      <c r="J57" s="178">
        <f t="shared" si="4"/>
        <v>8770.099999999999</v>
      </c>
      <c r="K57" s="178">
        <f t="shared" si="4"/>
        <v>0</v>
      </c>
      <c r="L57" s="178">
        <f t="shared" si="4"/>
        <v>1211.8</v>
      </c>
      <c r="M57" s="178">
        <f t="shared" si="4"/>
        <v>661.8</v>
      </c>
      <c r="N57" s="178">
        <f t="shared" si="4"/>
        <v>0</v>
      </c>
      <c r="O57" s="178">
        <f t="shared" si="4"/>
        <v>0</v>
      </c>
      <c r="P57" s="178">
        <f t="shared" si="4"/>
        <v>550</v>
      </c>
      <c r="Q57" s="178">
        <f t="shared" si="4"/>
        <v>550</v>
      </c>
      <c r="R57" s="178">
        <f t="shared" si="4"/>
        <v>550</v>
      </c>
      <c r="S57" s="361">
        <f t="shared" si="1"/>
        <v>92626.3</v>
      </c>
    </row>
    <row r="58" spans="1:19" s="29" customFormat="1" ht="47.25">
      <c r="A58" s="21"/>
      <c r="B58" s="62">
        <v>70201</v>
      </c>
      <c r="C58" s="34" t="s">
        <v>72</v>
      </c>
      <c r="D58" s="186">
        <v>1020</v>
      </c>
      <c r="E58" s="187" t="s">
        <v>196</v>
      </c>
      <c r="F58" s="38" t="s">
        <v>71</v>
      </c>
      <c r="G58" s="177">
        <v>83117.5</v>
      </c>
      <c r="H58" s="177">
        <v>83117.5</v>
      </c>
      <c r="I58" s="71">
        <v>59374.8</v>
      </c>
      <c r="J58" s="71">
        <v>8484.3</v>
      </c>
      <c r="K58" s="71"/>
      <c r="L58" s="71">
        <f>550+646+15.8</f>
        <v>1211.8</v>
      </c>
      <c r="M58" s="71">
        <v>661.8</v>
      </c>
      <c r="N58" s="71"/>
      <c r="O58" s="71"/>
      <c r="P58" s="71">
        <v>550</v>
      </c>
      <c r="Q58" s="71">
        <v>550</v>
      </c>
      <c r="R58" s="71">
        <v>550</v>
      </c>
      <c r="S58" s="361">
        <f t="shared" si="1"/>
        <v>84329.3</v>
      </c>
    </row>
    <row r="59" spans="1:19" s="29" customFormat="1" ht="15.75">
      <c r="A59" s="21"/>
      <c r="B59" s="62"/>
      <c r="C59" s="34"/>
      <c r="D59" s="186"/>
      <c r="E59" s="187"/>
      <c r="F59" s="216" t="s">
        <v>139</v>
      </c>
      <c r="G59" s="177">
        <v>50148.7</v>
      </c>
      <c r="H59" s="71">
        <v>50148.7</v>
      </c>
      <c r="I59" s="71">
        <v>41105.5</v>
      </c>
      <c r="J59" s="71"/>
      <c r="K59" s="71"/>
      <c r="L59" s="71"/>
      <c r="M59" s="71"/>
      <c r="N59" s="71"/>
      <c r="O59" s="71"/>
      <c r="P59" s="71"/>
      <c r="Q59" s="71"/>
      <c r="R59" s="71"/>
      <c r="S59" s="361">
        <f t="shared" si="1"/>
        <v>50148.7</v>
      </c>
    </row>
    <row r="60" spans="1:19" s="29" customFormat="1" ht="15.75">
      <c r="A60" s="21"/>
      <c r="B60" s="62"/>
      <c r="C60" s="34"/>
      <c r="D60" s="186"/>
      <c r="E60" s="187"/>
      <c r="F60" s="182" t="s">
        <v>221</v>
      </c>
      <c r="G60" s="177">
        <v>12268.2</v>
      </c>
      <c r="H60" s="71">
        <v>12268.2</v>
      </c>
      <c r="I60" s="71">
        <v>10934</v>
      </c>
      <c r="J60" s="71"/>
      <c r="K60" s="71"/>
      <c r="L60" s="71"/>
      <c r="M60" s="71"/>
      <c r="N60" s="71"/>
      <c r="O60" s="71"/>
      <c r="P60" s="71"/>
      <c r="Q60" s="71"/>
      <c r="R60" s="71"/>
      <c r="S60" s="361">
        <f t="shared" si="1"/>
        <v>12268.2</v>
      </c>
    </row>
    <row r="61" spans="1:19" s="29" customFormat="1" ht="31.5">
      <c r="A61" s="21"/>
      <c r="B61" s="62">
        <v>70401</v>
      </c>
      <c r="C61" s="34" t="s">
        <v>354</v>
      </c>
      <c r="D61" s="186">
        <v>1090</v>
      </c>
      <c r="E61" s="187" t="s">
        <v>197</v>
      </c>
      <c r="F61" s="38" t="s">
        <v>382</v>
      </c>
      <c r="G61" s="177">
        <v>3731.8</v>
      </c>
      <c r="H61" s="71">
        <v>3731.8</v>
      </c>
      <c r="I61" s="71">
        <v>2855.7</v>
      </c>
      <c r="J61" s="71">
        <v>165.1</v>
      </c>
      <c r="K61" s="71"/>
      <c r="L61" s="71"/>
      <c r="M61" s="71"/>
      <c r="N61" s="71"/>
      <c r="O61" s="71"/>
      <c r="P61" s="71"/>
      <c r="Q61" s="71"/>
      <c r="R61" s="71"/>
      <c r="S61" s="361">
        <f t="shared" si="1"/>
        <v>3731.8</v>
      </c>
    </row>
    <row r="62" spans="1:19" s="29" customFormat="1" ht="15.75">
      <c r="A62" s="21"/>
      <c r="B62" s="62">
        <v>70802</v>
      </c>
      <c r="C62" s="34" t="s">
        <v>74</v>
      </c>
      <c r="D62" s="186">
        <v>1150</v>
      </c>
      <c r="E62" s="187" t="s">
        <v>198</v>
      </c>
      <c r="F62" s="38" t="s">
        <v>73</v>
      </c>
      <c r="G62" s="177">
        <v>1239</v>
      </c>
      <c r="H62" s="71">
        <v>1239</v>
      </c>
      <c r="I62" s="71">
        <v>947.7</v>
      </c>
      <c r="J62" s="71">
        <v>57.8</v>
      </c>
      <c r="K62" s="71"/>
      <c r="L62" s="71"/>
      <c r="M62" s="71"/>
      <c r="N62" s="71"/>
      <c r="O62" s="71"/>
      <c r="P62" s="71"/>
      <c r="Q62" s="71"/>
      <c r="R62" s="71"/>
      <c r="S62" s="361">
        <f t="shared" si="1"/>
        <v>1239</v>
      </c>
    </row>
    <row r="63" spans="1:19" s="29" customFormat="1" ht="15.75">
      <c r="A63" s="21"/>
      <c r="B63" s="62">
        <v>70804</v>
      </c>
      <c r="C63" s="34" t="s">
        <v>355</v>
      </c>
      <c r="D63" s="186">
        <v>1160</v>
      </c>
      <c r="E63" s="187"/>
      <c r="F63" s="38" t="s">
        <v>347</v>
      </c>
      <c r="G63" s="177">
        <f>G64+G65</f>
        <v>3326.2</v>
      </c>
      <c r="H63" s="177">
        <f>H64+H65</f>
        <v>3326.2</v>
      </c>
      <c r="I63" s="177">
        <f>I64+I65</f>
        <v>1574.9</v>
      </c>
      <c r="J63" s="177">
        <f>J64+J65</f>
        <v>62.9</v>
      </c>
      <c r="K63" s="71"/>
      <c r="L63" s="71"/>
      <c r="M63" s="71"/>
      <c r="N63" s="71"/>
      <c r="O63" s="71"/>
      <c r="P63" s="71"/>
      <c r="Q63" s="71"/>
      <c r="R63" s="71"/>
      <c r="S63" s="361">
        <f t="shared" si="1"/>
        <v>3326.2</v>
      </c>
    </row>
    <row r="64" spans="1:19" s="29" customFormat="1" ht="15.75">
      <c r="A64" s="21"/>
      <c r="B64" s="62"/>
      <c r="C64" s="34" t="s">
        <v>385</v>
      </c>
      <c r="D64" s="186">
        <v>1161</v>
      </c>
      <c r="E64" s="187" t="s">
        <v>198</v>
      </c>
      <c r="F64" s="38" t="s">
        <v>383</v>
      </c>
      <c r="G64" s="177">
        <f>3209.9-977.4</f>
        <v>2232.5</v>
      </c>
      <c r="H64" s="177">
        <f>3209.9-977.4</f>
        <v>2232.5</v>
      </c>
      <c r="I64" s="71">
        <v>1574.9</v>
      </c>
      <c r="J64" s="71">
        <v>62.9</v>
      </c>
      <c r="K64" s="71"/>
      <c r="L64" s="71"/>
      <c r="M64" s="71"/>
      <c r="N64" s="71"/>
      <c r="O64" s="71"/>
      <c r="P64" s="71"/>
      <c r="Q64" s="71"/>
      <c r="R64" s="71"/>
      <c r="S64" s="361">
        <f t="shared" si="1"/>
        <v>2232.5</v>
      </c>
    </row>
    <row r="65" spans="1:19" s="29" customFormat="1" ht="19.5" customHeight="1">
      <c r="A65" s="21"/>
      <c r="B65" s="62"/>
      <c r="C65" s="34" t="s">
        <v>386</v>
      </c>
      <c r="D65" s="186">
        <v>1162</v>
      </c>
      <c r="E65" s="187" t="s">
        <v>198</v>
      </c>
      <c r="F65" s="38" t="s">
        <v>384</v>
      </c>
      <c r="G65" s="177">
        <f>116.3+977.4</f>
        <v>1093.7</v>
      </c>
      <c r="H65" s="177">
        <f>116.3+977.4</f>
        <v>1093.7</v>
      </c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361">
        <f t="shared" si="1"/>
        <v>1093.7</v>
      </c>
    </row>
    <row r="66" spans="1:19" s="29" customFormat="1" ht="14.25" customHeight="1" hidden="1">
      <c r="A66" s="21"/>
      <c r="B66" s="62">
        <v>70808</v>
      </c>
      <c r="C66" s="34" t="s">
        <v>469</v>
      </c>
      <c r="D66" s="186">
        <v>1170</v>
      </c>
      <c r="E66" s="187" t="s">
        <v>198</v>
      </c>
      <c r="F66" s="38" t="s">
        <v>470</v>
      </c>
      <c r="G66" s="177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361">
        <f t="shared" si="1"/>
        <v>0</v>
      </c>
    </row>
    <row r="67" spans="1:19" s="29" customFormat="1" ht="15.75">
      <c r="A67" s="21"/>
      <c r="B67" s="62"/>
      <c r="C67" s="33" t="s">
        <v>191</v>
      </c>
      <c r="D67" s="36"/>
      <c r="E67" s="37"/>
      <c r="F67" s="213" t="s">
        <v>292</v>
      </c>
      <c r="G67" s="178">
        <f>G68</f>
        <v>3388.4</v>
      </c>
      <c r="H67" s="178">
        <f>H68</f>
        <v>3388.4</v>
      </c>
      <c r="I67" s="178">
        <f>I68</f>
        <v>2218.9</v>
      </c>
      <c r="J67" s="178">
        <f>J68</f>
        <v>240</v>
      </c>
      <c r="K67" s="70"/>
      <c r="L67" s="178">
        <f>L68</f>
        <v>100</v>
      </c>
      <c r="M67" s="70"/>
      <c r="N67" s="70"/>
      <c r="O67" s="70"/>
      <c r="P67" s="178">
        <f>P68</f>
        <v>100</v>
      </c>
      <c r="Q67" s="178">
        <f>Q68</f>
        <v>100</v>
      </c>
      <c r="R67" s="178">
        <f>R68</f>
        <v>100</v>
      </c>
      <c r="S67" s="361">
        <f t="shared" si="1"/>
        <v>3488.4</v>
      </c>
    </row>
    <row r="68" spans="1:19" s="29" customFormat="1" ht="15.75">
      <c r="A68" s="21"/>
      <c r="B68" s="62"/>
      <c r="C68" s="34" t="s">
        <v>192</v>
      </c>
      <c r="D68" s="36"/>
      <c r="E68" s="37"/>
      <c r="F68" s="217" t="s">
        <v>291</v>
      </c>
      <c r="G68" s="177">
        <f>G69+G72</f>
        <v>3388.4</v>
      </c>
      <c r="H68" s="177">
        <f>H69+H72</f>
        <v>3388.4</v>
      </c>
      <c r="I68" s="177">
        <f>I69+I72</f>
        <v>2218.9</v>
      </c>
      <c r="J68" s="177">
        <f>J69+J72</f>
        <v>240</v>
      </c>
      <c r="K68" s="71"/>
      <c r="L68" s="177">
        <f>L69+L72</f>
        <v>100</v>
      </c>
      <c r="M68" s="71"/>
      <c r="N68" s="71"/>
      <c r="O68" s="71"/>
      <c r="P68" s="177">
        <f>P69+P72</f>
        <v>100</v>
      </c>
      <c r="Q68" s="177">
        <f>Q69+Q72</f>
        <v>100</v>
      </c>
      <c r="R68" s="177">
        <f>R69+R72</f>
        <v>100</v>
      </c>
      <c r="S68" s="361">
        <f t="shared" si="1"/>
        <v>3488.4</v>
      </c>
    </row>
    <row r="69" spans="1:19" s="29" customFormat="1" ht="15.75">
      <c r="A69" s="21"/>
      <c r="B69" s="62"/>
      <c r="C69" s="33" t="s">
        <v>362</v>
      </c>
      <c r="D69" s="33" t="s">
        <v>304</v>
      </c>
      <c r="E69" s="35"/>
      <c r="F69" s="63" t="s">
        <v>314</v>
      </c>
      <c r="G69" s="177">
        <f aca="true" t="shared" si="5" ref="G69:I70">G70</f>
        <v>25</v>
      </c>
      <c r="H69" s="177">
        <f t="shared" si="5"/>
        <v>25</v>
      </c>
      <c r="I69" s="177">
        <f t="shared" si="5"/>
        <v>0</v>
      </c>
      <c r="J69" s="71"/>
      <c r="K69" s="71"/>
      <c r="L69" s="71"/>
      <c r="M69" s="71"/>
      <c r="N69" s="71"/>
      <c r="O69" s="71"/>
      <c r="P69" s="71"/>
      <c r="Q69" s="71"/>
      <c r="R69" s="71"/>
      <c r="S69" s="361">
        <f t="shared" si="1"/>
        <v>25</v>
      </c>
    </row>
    <row r="70" spans="1:19" s="29" customFormat="1" ht="15.75">
      <c r="A70" s="21"/>
      <c r="B70" s="62"/>
      <c r="C70" s="33" t="s">
        <v>75</v>
      </c>
      <c r="D70" s="66">
        <v>3130</v>
      </c>
      <c r="E70" s="212"/>
      <c r="F70" s="213" t="s">
        <v>147</v>
      </c>
      <c r="G70" s="178">
        <f t="shared" si="5"/>
        <v>25</v>
      </c>
      <c r="H70" s="178">
        <f t="shared" si="5"/>
        <v>25</v>
      </c>
      <c r="I70" s="178">
        <f t="shared" si="5"/>
        <v>0</v>
      </c>
      <c r="J70" s="178">
        <f>J71</f>
        <v>0</v>
      </c>
      <c r="K70" s="70"/>
      <c r="L70" s="70"/>
      <c r="M70" s="70"/>
      <c r="N70" s="70"/>
      <c r="O70" s="70"/>
      <c r="P70" s="70"/>
      <c r="Q70" s="70"/>
      <c r="R70" s="70"/>
      <c r="S70" s="361">
        <f t="shared" si="1"/>
        <v>25</v>
      </c>
    </row>
    <row r="71" spans="1:19" s="29" customFormat="1" ht="31.5">
      <c r="A71" s="21"/>
      <c r="B71" s="62">
        <v>91103</v>
      </c>
      <c r="C71" s="34" t="s">
        <v>77</v>
      </c>
      <c r="D71" s="34" t="s">
        <v>168</v>
      </c>
      <c r="E71" s="35" t="s">
        <v>167</v>
      </c>
      <c r="F71" s="218" t="s">
        <v>76</v>
      </c>
      <c r="G71" s="177">
        <v>25</v>
      </c>
      <c r="H71" s="71">
        <v>25</v>
      </c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361">
        <f t="shared" si="1"/>
        <v>25</v>
      </c>
    </row>
    <row r="72" spans="1:19" s="29" customFormat="1" ht="15.75">
      <c r="A72" s="21"/>
      <c r="B72" s="62"/>
      <c r="C72" s="33" t="s">
        <v>296</v>
      </c>
      <c r="D72" s="66">
        <v>5000</v>
      </c>
      <c r="E72" s="37"/>
      <c r="F72" s="219" t="s">
        <v>295</v>
      </c>
      <c r="G72" s="178">
        <f>G73+G75+G77</f>
        <v>3363.4</v>
      </c>
      <c r="H72" s="178">
        <f>H73+H75+H77</f>
        <v>3363.4</v>
      </c>
      <c r="I72" s="178">
        <f>I73+I75+I77</f>
        <v>2218.9</v>
      </c>
      <c r="J72" s="178">
        <f>J73+J75+J77</f>
        <v>240</v>
      </c>
      <c r="K72" s="70"/>
      <c r="L72" s="178">
        <f>L73+L75+L77</f>
        <v>100</v>
      </c>
      <c r="M72" s="70"/>
      <c r="N72" s="70"/>
      <c r="O72" s="70"/>
      <c r="P72" s="178">
        <f>P73+P75+P77</f>
        <v>100</v>
      </c>
      <c r="Q72" s="178">
        <f>Q73+Q75+Q77</f>
        <v>100</v>
      </c>
      <c r="R72" s="178">
        <f>R73+R75+R77</f>
        <v>100</v>
      </c>
      <c r="S72" s="361">
        <f t="shared" si="1"/>
        <v>3463.4</v>
      </c>
    </row>
    <row r="73" spans="1:19" s="29" customFormat="1" ht="15.75">
      <c r="A73" s="21"/>
      <c r="B73" s="62"/>
      <c r="C73" s="33" t="s">
        <v>297</v>
      </c>
      <c r="D73" s="66">
        <v>5010</v>
      </c>
      <c r="E73" s="37"/>
      <c r="F73" s="220" t="s">
        <v>193</v>
      </c>
      <c r="G73" s="178">
        <f>G74</f>
        <v>214.3</v>
      </c>
      <c r="H73" s="178">
        <f>H74</f>
        <v>214.3</v>
      </c>
      <c r="I73" s="178">
        <f>I74</f>
        <v>0</v>
      </c>
      <c r="J73" s="178">
        <f>J74</f>
        <v>0</v>
      </c>
      <c r="K73" s="70"/>
      <c r="L73" s="70"/>
      <c r="M73" s="70"/>
      <c r="N73" s="70"/>
      <c r="O73" s="70"/>
      <c r="P73" s="70"/>
      <c r="Q73" s="70"/>
      <c r="R73" s="70"/>
      <c r="S73" s="361">
        <f t="shared" si="1"/>
        <v>214.3</v>
      </c>
    </row>
    <row r="74" spans="1:19" s="29" customFormat="1" ht="15.75">
      <c r="A74" s="21"/>
      <c r="B74" s="62">
        <v>130102</v>
      </c>
      <c r="C74" s="36">
        <v>1115011</v>
      </c>
      <c r="D74" s="186">
        <v>5011</v>
      </c>
      <c r="E74" s="187" t="s">
        <v>194</v>
      </c>
      <c r="F74" s="218" t="s">
        <v>148</v>
      </c>
      <c r="G74" s="177">
        <v>214.3</v>
      </c>
      <c r="H74" s="71">
        <v>214.3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361">
        <f t="shared" si="1"/>
        <v>214.3</v>
      </c>
    </row>
    <row r="75" spans="1:19" s="29" customFormat="1" ht="15.75">
      <c r="A75" s="21"/>
      <c r="B75" s="62"/>
      <c r="C75" s="66">
        <v>1115030</v>
      </c>
      <c r="D75" s="66">
        <v>5030</v>
      </c>
      <c r="E75" s="37"/>
      <c r="F75" s="207" t="s">
        <v>144</v>
      </c>
      <c r="G75" s="178">
        <f>G76</f>
        <v>2903.5</v>
      </c>
      <c r="H75" s="178">
        <f>H76</f>
        <v>2903.5</v>
      </c>
      <c r="I75" s="178">
        <f>I76</f>
        <v>2076.6</v>
      </c>
      <c r="J75" s="178">
        <f>J76</f>
        <v>240</v>
      </c>
      <c r="K75" s="70"/>
      <c r="L75" s="178">
        <f>L76</f>
        <v>100</v>
      </c>
      <c r="M75" s="70"/>
      <c r="N75" s="70"/>
      <c r="O75" s="70"/>
      <c r="P75" s="178">
        <f>P76</f>
        <v>100</v>
      </c>
      <c r="Q75" s="178">
        <f>Q76</f>
        <v>100</v>
      </c>
      <c r="R75" s="178">
        <f>R76</f>
        <v>100</v>
      </c>
      <c r="S75" s="361">
        <f t="shared" si="1"/>
        <v>3003.5</v>
      </c>
    </row>
    <row r="76" spans="1:19" s="29" customFormat="1" ht="31.5">
      <c r="A76" s="21"/>
      <c r="B76" s="62">
        <v>130107</v>
      </c>
      <c r="C76" s="36">
        <v>1115031</v>
      </c>
      <c r="D76" s="36">
        <v>5031</v>
      </c>
      <c r="E76" s="187" t="s">
        <v>194</v>
      </c>
      <c r="F76" s="221" t="s">
        <v>195</v>
      </c>
      <c r="G76" s="177">
        <v>2903.5</v>
      </c>
      <c r="H76" s="71">
        <v>2903.5</v>
      </c>
      <c r="I76" s="71">
        <v>2076.6</v>
      </c>
      <c r="J76" s="71">
        <v>240</v>
      </c>
      <c r="K76" s="71"/>
      <c r="L76" s="71">
        <v>100</v>
      </c>
      <c r="M76" s="71"/>
      <c r="N76" s="71"/>
      <c r="O76" s="71"/>
      <c r="P76" s="71">
        <v>100</v>
      </c>
      <c r="Q76" s="71">
        <v>100</v>
      </c>
      <c r="R76" s="71">
        <v>100</v>
      </c>
      <c r="S76" s="361">
        <f t="shared" si="1"/>
        <v>3003.5</v>
      </c>
    </row>
    <row r="77" spans="1:19" s="29" customFormat="1" ht="15.75">
      <c r="A77" s="21"/>
      <c r="B77" s="62"/>
      <c r="C77" s="66">
        <v>1115060</v>
      </c>
      <c r="D77" s="66">
        <v>5060</v>
      </c>
      <c r="E77" s="222"/>
      <c r="F77" s="207" t="s">
        <v>145</v>
      </c>
      <c r="G77" s="178">
        <f>G78+G79</f>
        <v>245.6</v>
      </c>
      <c r="H77" s="178">
        <f>H78+H79</f>
        <v>245.6</v>
      </c>
      <c r="I77" s="178">
        <f>I78+I79</f>
        <v>142.3</v>
      </c>
      <c r="J77" s="178">
        <f>J78+J79</f>
        <v>0</v>
      </c>
      <c r="K77" s="70"/>
      <c r="L77" s="70"/>
      <c r="M77" s="70"/>
      <c r="N77" s="70"/>
      <c r="O77" s="70"/>
      <c r="P77" s="70"/>
      <c r="Q77" s="70"/>
      <c r="R77" s="70"/>
      <c r="S77" s="361">
        <f t="shared" si="1"/>
        <v>245.6</v>
      </c>
    </row>
    <row r="78" spans="1:19" s="29" customFormat="1" ht="31.5">
      <c r="A78" s="21"/>
      <c r="B78" s="62">
        <v>130112</v>
      </c>
      <c r="C78" s="36">
        <v>1115062</v>
      </c>
      <c r="D78" s="36">
        <v>5062</v>
      </c>
      <c r="E78" s="187" t="s">
        <v>194</v>
      </c>
      <c r="F78" s="221" t="s">
        <v>146</v>
      </c>
      <c r="G78" s="177">
        <v>60</v>
      </c>
      <c r="H78" s="71">
        <v>60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361">
        <f t="shared" si="1"/>
        <v>60</v>
      </c>
    </row>
    <row r="79" spans="1:19" s="29" customFormat="1" ht="15.75">
      <c r="A79" s="21"/>
      <c r="B79" s="62">
        <v>130113</v>
      </c>
      <c r="C79" s="36">
        <v>1115063</v>
      </c>
      <c r="D79" s="36">
        <v>5063</v>
      </c>
      <c r="E79" s="187" t="s">
        <v>194</v>
      </c>
      <c r="F79" s="221" t="s">
        <v>149</v>
      </c>
      <c r="G79" s="177">
        <v>185.6</v>
      </c>
      <c r="H79" s="71">
        <v>185.6</v>
      </c>
      <c r="I79" s="71">
        <v>142.3</v>
      </c>
      <c r="J79" s="71"/>
      <c r="K79" s="71"/>
      <c r="L79" s="71"/>
      <c r="M79" s="71"/>
      <c r="N79" s="71"/>
      <c r="O79" s="71"/>
      <c r="P79" s="71"/>
      <c r="Q79" s="71"/>
      <c r="R79" s="71"/>
      <c r="S79" s="361">
        <f t="shared" si="1"/>
        <v>185.6</v>
      </c>
    </row>
    <row r="80" spans="1:19" s="29" customFormat="1" ht="31.5">
      <c r="A80" s="21"/>
      <c r="B80" s="62"/>
      <c r="C80" s="33" t="s">
        <v>78</v>
      </c>
      <c r="D80" s="33"/>
      <c r="E80" s="64"/>
      <c r="F80" s="219" t="s">
        <v>298</v>
      </c>
      <c r="G80" s="178">
        <f>G81</f>
        <v>156901.6</v>
      </c>
      <c r="H80" s="178">
        <f>H81</f>
        <v>156901.6</v>
      </c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361">
        <f aca="true" t="shared" si="6" ref="S80:S160">G80+L80</f>
        <v>156901.6</v>
      </c>
    </row>
    <row r="81" spans="1:19" s="29" customFormat="1" ht="31.5">
      <c r="A81" s="21"/>
      <c r="B81" s="62"/>
      <c r="C81" s="168"/>
      <c r="D81" s="168"/>
      <c r="E81" s="35"/>
      <c r="F81" s="218" t="s">
        <v>299</v>
      </c>
      <c r="G81" s="178">
        <f>G82</f>
        <v>156901.6</v>
      </c>
      <c r="H81" s="178">
        <f>H82</f>
        <v>156901.6</v>
      </c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361">
        <f t="shared" si="6"/>
        <v>156901.6</v>
      </c>
    </row>
    <row r="82" spans="1:19" s="29" customFormat="1" ht="15.75">
      <c r="A82" s="21"/>
      <c r="B82" s="62"/>
      <c r="C82" s="33" t="s">
        <v>79</v>
      </c>
      <c r="D82" s="33" t="s">
        <v>304</v>
      </c>
      <c r="E82" s="35"/>
      <c r="F82" s="63" t="s">
        <v>314</v>
      </c>
      <c r="G82" s="178">
        <f>G83+G88+G93+G98+G119+G134+G136+G139+G141</f>
        <v>156901.6</v>
      </c>
      <c r="H82" s="178">
        <f>H83+H88+H93+H98+H119+H134+H136+H139+H141</f>
        <v>156901.6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361">
        <f t="shared" si="6"/>
        <v>156901.6</v>
      </c>
    </row>
    <row r="83" spans="1:19" s="29" customFormat="1" ht="47.25">
      <c r="A83" s="21"/>
      <c r="B83" s="62"/>
      <c r="C83" s="33" t="s">
        <v>80</v>
      </c>
      <c r="D83" s="33" t="s">
        <v>308</v>
      </c>
      <c r="E83" s="64"/>
      <c r="F83" s="63" t="s">
        <v>175</v>
      </c>
      <c r="G83" s="178">
        <f>G84+G86</f>
        <v>74266.9</v>
      </c>
      <c r="H83" s="178">
        <f>H84+H86</f>
        <v>74266.9</v>
      </c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361">
        <f t="shared" si="6"/>
        <v>74266.9</v>
      </c>
    </row>
    <row r="84" spans="1:19" s="29" customFormat="1" ht="56.25" customHeight="1">
      <c r="A84" s="21"/>
      <c r="B84" s="62">
        <v>90201</v>
      </c>
      <c r="C84" s="34" t="s">
        <v>81</v>
      </c>
      <c r="D84" s="186">
        <v>3011</v>
      </c>
      <c r="E84" s="186">
        <v>1030</v>
      </c>
      <c r="F84" s="38" t="s">
        <v>387</v>
      </c>
      <c r="G84" s="177">
        <v>5245</v>
      </c>
      <c r="H84" s="177">
        <v>5245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361">
        <f t="shared" si="6"/>
        <v>5245</v>
      </c>
    </row>
    <row r="85" spans="1:19" s="29" customFormat="1" ht="15.75">
      <c r="A85" s="21"/>
      <c r="B85" s="62"/>
      <c r="C85" s="34"/>
      <c r="D85" s="186"/>
      <c r="E85" s="186"/>
      <c r="F85" s="215" t="s">
        <v>255</v>
      </c>
      <c r="G85" s="177">
        <v>5245</v>
      </c>
      <c r="H85" s="177">
        <v>5245</v>
      </c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361">
        <f t="shared" si="6"/>
        <v>5245</v>
      </c>
    </row>
    <row r="86" spans="1:19" s="29" customFormat="1" ht="31.5">
      <c r="A86" s="21"/>
      <c r="B86" s="62"/>
      <c r="C86" s="34" t="s">
        <v>82</v>
      </c>
      <c r="D86" s="186">
        <v>3012</v>
      </c>
      <c r="E86" s="186">
        <v>1060</v>
      </c>
      <c r="F86" s="38" t="s">
        <v>209</v>
      </c>
      <c r="G86" s="177">
        <v>69021.9</v>
      </c>
      <c r="H86" s="177">
        <v>69021.9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361">
        <f t="shared" si="6"/>
        <v>69021.9</v>
      </c>
    </row>
    <row r="87" spans="1:19" s="29" customFormat="1" ht="15.75">
      <c r="A87" s="21"/>
      <c r="B87" s="62"/>
      <c r="C87" s="36"/>
      <c r="D87" s="67"/>
      <c r="E87" s="67"/>
      <c r="F87" s="215" t="s">
        <v>255</v>
      </c>
      <c r="G87" s="177">
        <v>69021.9</v>
      </c>
      <c r="H87" s="177">
        <v>69021.9</v>
      </c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361">
        <f t="shared" si="6"/>
        <v>69021.9</v>
      </c>
    </row>
    <row r="88" spans="1:19" s="29" customFormat="1" ht="52.5" customHeight="1">
      <c r="A88" s="21"/>
      <c r="B88" s="62"/>
      <c r="C88" s="33" t="s">
        <v>83</v>
      </c>
      <c r="D88" s="33" t="s">
        <v>306</v>
      </c>
      <c r="E88" s="35"/>
      <c r="F88" s="223" t="s">
        <v>176</v>
      </c>
      <c r="G88" s="178">
        <f>G89+G91</f>
        <v>7268.3</v>
      </c>
      <c r="H88" s="178">
        <f>H89+H91</f>
        <v>7268.3</v>
      </c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361">
        <f t="shared" si="6"/>
        <v>7268.3</v>
      </c>
    </row>
    <row r="89" spans="1:19" s="29" customFormat="1" ht="31.5">
      <c r="A89" s="21"/>
      <c r="B89" s="62"/>
      <c r="C89" s="34" t="s">
        <v>86</v>
      </c>
      <c r="D89" s="224" t="s">
        <v>85</v>
      </c>
      <c r="E89" s="35" t="s">
        <v>302</v>
      </c>
      <c r="F89" s="225" t="s">
        <v>84</v>
      </c>
      <c r="G89" s="178">
        <v>858</v>
      </c>
      <c r="H89" s="70">
        <v>858</v>
      </c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361">
        <f t="shared" si="6"/>
        <v>858</v>
      </c>
    </row>
    <row r="90" spans="1:19" s="29" customFormat="1" ht="15.75">
      <c r="A90" s="21"/>
      <c r="B90" s="62"/>
      <c r="C90" s="34"/>
      <c r="D90" s="224"/>
      <c r="E90" s="35"/>
      <c r="F90" s="215" t="s">
        <v>255</v>
      </c>
      <c r="G90" s="177">
        <v>858</v>
      </c>
      <c r="H90" s="71">
        <v>858</v>
      </c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361">
        <f t="shared" si="6"/>
        <v>858</v>
      </c>
    </row>
    <row r="91" spans="1:19" s="29" customFormat="1" ht="31.5">
      <c r="A91" s="21"/>
      <c r="B91" s="62"/>
      <c r="C91" s="34" t="s">
        <v>88</v>
      </c>
      <c r="D91" s="224" t="s">
        <v>89</v>
      </c>
      <c r="E91" s="35" t="s">
        <v>90</v>
      </c>
      <c r="F91" s="38" t="s">
        <v>87</v>
      </c>
      <c r="G91" s="178">
        <v>6410.3</v>
      </c>
      <c r="H91" s="70">
        <v>6410.3</v>
      </c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361">
        <f t="shared" si="6"/>
        <v>6410.3</v>
      </c>
    </row>
    <row r="92" spans="1:19" s="29" customFormat="1" ht="15.75">
      <c r="A92" s="21"/>
      <c r="B92" s="62"/>
      <c r="C92" s="34"/>
      <c r="D92" s="224"/>
      <c r="E92" s="35"/>
      <c r="F92" s="215" t="s">
        <v>255</v>
      </c>
      <c r="G92" s="177">
        <v>6410.3</v>
      </c>
      <c r="H92" s="71">
        <v>6410.3</v>
      </c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361">
        <f t="shared" si="6"/>
        <v>6410.3</v>
      </c>
    </row>
    <row r="93" spans="1:19" s="29" customFormat="1" ht="47.25">
      <c r="A93" s="21"/>
      <c r="B93" s="62"/>
      <c r="C93" s="33" t="s">
        <v>92</v>
      </c>
      <c r="D93" s="360" t="s">
        <v>305</v>
      </c>
      <c r="E93" s="35"/>
      <c r="F93" s="63" t="s">
        <v>91</v>
      </c>
      <c r="G93" s="178">
        <f>G94+G95+G96+G97</f>
        <v>475</v>
      </c>
      <c r="H93" s="178">
        <f>H94+H95+H96+H97</f>
        <v>475</v>
      </c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361">
        <f t="shared" si="6"/>
        <v>475</v>
      </c>
    </row>
    <row r="94" spans="1:19" s="29" customFormat="1" ht="15.75">
      <c r="A94" s="21"/>
      <c r="B94" s="62">
        <v>90203</v>
      </c>
      <c r="C94" s="34" t="s">
        <v>94</v>
      </c>
      <c r="D94" s="224" t="s">
        <v>301</v>
      </c>
      <c r="E94" s="35" t="s">
        <v>302</v>
      </c>
      <c r="F94" s="226" t="s">
        <v>93</v>
      </c>
      <c r="G94" s="177">
        <v>25</v>
      </c>
      <c r="H94" s="71">
        <v>25</v>
      </c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361">
        <f t="shared" si="6"/>
        <v>25</v>
      </c>
    </row>
    <row r="95" spans="1:19" s="29" customFormat="1" ht="15.75">
      <c r="A95" s="21"/>
      <c r="B95" s="62">
        <v>90214</v>
      </c>
      <c r="C95" s="34" t="s">
        <v>97</v>
      </c>
      <c r="D95" s="224" t="s">
        <v>95</v>
      </c>
      <c r="E95" s="35" t="s">
        <v>319</v>
      </c>
      <c r="F95" s="226" t="s">
        <v>205</v>
      </c>
      <c r="G95" s="177">
        <v>50</v>
      </c>
      <c r="H95" s="71">
        <v>50</v>
      </c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361">
        <f t="shared" si="6"/>
        <v>50</v>
      </c>
    </row>
    <row r="96" spans="1:19" s="29" customFormat="1" ht="31.5">
      <c r="A96" s="21"/>
      <c r="B96" s="62">
        <v>170102</v>
      </c>
      <c r="C96" s="34" t="s">
        <v>96</v>
      </c>
      <c r="D96" s="227" t="s">
        <v>98</v>
      </c>
      <c r="E96" s="35" t="s">
        <v>319</v>
      </c>
      <c r="F96" s="209" t="s">
        <v>320</v>
      </c>
      <c r="G96" s="177">
        <v>200</v>
      </c>
      <c r="H96" s="71">
        <v>200</v>
      </c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361">
        <f t="shared" si="6"/>
        <v>200</v>
      </c>
    </row>
    <row r="97" spans="1:19" s="29" customFormat="1" ht="31.5">
      <c r="A97" s="21"/>
      <c r="B97" s="62">
        <v>170302</v>
      </c>
      <c r="C97" s="34" t="s">
        <v>99</v>
      </c>
      <c r="D97" s="34" t="s">
        <v>318</v>
      </c>
      <c r="E97" s="35" t="s">
        <v>319</v>
      </c>
      <c r="F97" s="38" t="s">
        <v>300</v>
      </c>
      <c r="G97" s="177">
        <v>200</v>
      </c>
      <c r="H97" s="71">
        <v>200</v>
      </c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361">
        <f t="shared" si="6"/>
        <v>200</v>
      </c>
    </row>
    <row r="98" spans="1:19" s="29" customFormat="1" ht="31.5">
      <c r="A98" s="21"/>
      <c r="B98" s="62"/>
      <c r="C98" s="34" t="s">
        <v>100</v>
      </c>
      <c r="D98" s="33" t="s">
        <v>307</v>
      </c>
      <c r="E98" s="33"/>
      <c r="F98" s="63" t="s">
        <v>480</v>
      </c>
      <c r="G98" s="178">
        <f>G99+G103+G105+G107+G109+G111+G115+G117</f>
        <v>59866.5</v>
      </c>
      <c r="H98" s="178">
        <f>H99+H103+H105+H107+H109+H111+H115+H117</f>
        <v>59866.5</v>
      </c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361">
        <f t="shared" si="6"/>
        <v>59866.5</v>
      </c>
    </row>
    <row r="99" spans="1:19" s="29" customFormat="1" ht="15.75">
      <c r="A99" s="21"/>
      <c r="B99" s="62">
        <v>90302</v>
      </c>
      <c r="C99" s="34" t="s">
        <v>101</v>
      </c>
      <c r="D99" s="67">
        <v>3041</v>
      </c>
      <c r="E99" s="67">
        <v>1040</v>
      </c>
      <c r="F99" s="38" t="s">
        <v>177</v>
      </c>
      <c r="G99" s="177">
        <v>473.9</v>
      </c>
      <c r="H99" s="177">
        <v>473.9</v>
      </c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361">
        <f t="shared" si="6"/>
        <v>473.9</v>
      </c>
    </row>
    <row r="100" spans="1:19" s="29" customFormat="1" ht="15.75">
      <c r="A100" s="21"/>
      <c r="B100" s="62"/>
      <c r="C100" s="36"/>
      <c r="D100" s="67"/>
      <c r="E100" s="67"/>
      <c r="F100" s="215" t="s">
        <v>255</v>
      </c>
      <c r="G100" s="177">
        <v>473.9</v>
      </c>
      <c r="H100" s="177">
        <v>473.9</v>
      </c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361">
        <f t="shared" si="6"/>
        <v>473.9</v>
      </c>
    </row>
    <row r="101" spans="1:19" s="29" customFormat="1" ht="15.75" hidden="1">
      <c r="A101" s="21"/>
      <c r="B101" s="62">
        <v>90303</v>
      </c>
      <c r="C101" s="34" t="s">
        <v>103</v>
      </c>
      <c r="D101" s="67">
        <v>3042</v>
      </c>
      <c r="E101" s="67">
        <v>1040</v>
      </c>
      <c r="F101" s="38" t="s">
        <v>102</v>
      </c>
      <c r="G101" s="177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361">
        <f t="shared" si="6"/>
        <v>0</v>
      </c>
    </row>
    <row r="102" spans="1:19" s="29" customFormat="1" ht="15.75" hidden="1">
      <c r="A102" s="21"/>
      <c r="B102" s="62"/>
      <c r="C102" s="36"/>
      <c r="D102" s="67"/>
      <c r="E102" s="67"/>
      <c r="F102" s="215" t="s">
        <v>255</v>
      </c>
      <c r="G102" s="177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361">
        <f t="shared" si="6"/>
        <v>0</v>
      </c>
    </row>
    <row r="103" spans="1:19" s="29" customFormat="1" ht="15.75">
      <c r="A103" s="21"/>
      <c r="B103" s="62"/>
      <c r="C103" s="34" t="s">
        <v>103</v>
      </c>
      <c r="D103" s="67">
        <v>3042</v>
      </c>
      <c r="E103" s="67">
        <v>1040</v>
      </c>
      <c r="F103" s="38" t="s">
        <v>181</v>
      </c>
      <c r="G103" s="177">
        <v>51.6</v>
      </c>
      <c r="H103" s="177">
        <v>51.6</v>
      </c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361">
        <f t="shared" si="6"/>
        <v>51.6</v>
      </c>
    </row>
    <row r="104" spans="1:19" s="29" customFormat="1" ht="15.75">
      <c r="A104" s="21"/>
      <c r="B104" s="62"/>
      <c r="C104" s="36"/>
      <c r="D104" s="67"/>
      <c r="E104" s="67"/>
      <c r="F104" s="215" t="s">
        <v>255</v>
      </c>
      <c r="G104" s="177">
        <v>51.6</v>
      </c>
      <c r="H104" s="177">
        <v>51.6</v>
      </c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361">
        <f t="shared" si="6"/>
        <v>51.6</v>
      </c>
    </row>
    <row r="105" spans="1:19" s="29" customFormat="1" ht="15.75">
      <c r="A105" s="21"/>
      <c r="B105" s="62">
        <v>90304</v>
      </c>
      <c r="C105" s="34" t="s">
        <v>104</v>
      </c>
      <c r="D105" s="67">
        <v>3043</v>
      </c>
      <c r="E105" s="67">
        <v>1040</v>
      </c>
      <c r="F105" s="38" t="s">
        <v>178</v>
      </c>
      <c r="G105" s="177">
        <v>17565.6</v>
      </c>
      <c r="H105" s="177">
        <v>17565.6</v>
      </c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361">
        <f t="shared" si="6"/>
        <v>17565.6</v>
      </c>
    </row>
    <row r="106" spans="1:19" s="29" customFormat="1" ht="15.75">
      <c r="A106" s="21"/>
      <c r="B106" s="62"/>
      <c r="C106" s="36"/>
      <c r="D106" s="67"/>
      <c r="E106" s="67"/>
      <c r="F106" s="215" t="s">
        <v>255</v>
      </c>
      <c r="G106" s="177">
        <v>17565.6</v>
      </c>
      <c r="H106" s="177">
        <v>17565.6</v>
      </c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361">
        <f t="shared" si="6"/>
        <v>17565.6</v>
      </c>
    </row>
    <row r="107" spans="1:19" s="29" customFormat="1" ht="15.75">
      <c r="A107" s="21"/>
      <c r="B107" s="62">
        <v>90305</v>
      </c>
      <c r="C107" s="34" t="s">
        <v>105</v>
      </c>
      <c r="D107" s="67">
        <v>3044</v>
      </c>
      <c r="E107" s="67">
        <v>1040</v>
      </c>
      <c r="F107" s="38" t="s">
        <v>151</v>
      </c>
      <c r="G107" s="177">
        <v>2628.5</v>
      </c>
      <c r="H107" s="177">
        <v>2628.5</v>
      </c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361">
        <f t="shared" si="6"/>
        <v>2628.5</v>
      </c>
    </row>
    <row r="108" spans="1:19" s="29" customFormat="1" ht="15.75">
      <c r="A108" s="21"/>
      <c r="B108" s="62"/>
      <c r="C108" s="36"/>
      <c r="D108" s="67"/>
      <c r="E108" s="67"/>
      <c r="F108" s="215" t="s">
        <v>255</v>
      </c>
      <c r="G108" s="177">
        <v>2628.5</v>
      </c>
      <c r="H108" s="177">
        <v>2628.5</v>
      </c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361">
        <f t="shared" si="6"/>
        <v>2628.5</v>
      </c>
    </row>
    <row r="109" spans="1:19" s="29" customFormat="1" ht="15.75">
      <c r="A109" s="21"/>
      <c r="B109" s="62">
        <v>90306</v>
      </c>
      <c r="C109" s="34" t="s">
        <v>106</v>
      </c>
      <c r="D109" s="67">
        <v>3045</v>
      </c>
      <c r="E109" s="67">
        <v>1040</v>
      </c>
      <c r="F109" s="38" t="s">
        <v>179</v>
      </c>
      <c r="G109" s="177">
        <v>8615.8</v>
      </c>
      <c r="H109" s="177">
        <v>8615.8</v>
      </c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361">
        <f t="shared" si="6"/>
        <v>8615.8</v>
      </c>
    </row>
    <row r="110" spans="1:19" s="29" customFormat="1" ht="15.75">
      <c r="A110" s="21"/>
      <c r="B110" s="62"/>
      <c r="C110" s="36"/>
      <c r="D110" s="67"/>
      <c r="E110" s="67"/>
      <c r="F110" s="215" t="s">
        <v>255</v>
      </c>
      <c r="G110" s="177">
        <v>8615.8</v>
      </c>
      <c r="H110" s="177">
        <v>8615.8</v>
      </c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361">
        <f t="shared" si="6"/>
        <v>8615.8</v>
      </c>
    </row>
    <row r="111" spans="1:19" s="29" customFormat="1" ht="15.75">
      <c r="A111" s="21"/>
      <c r="B111" s="62">
        <v>90307</v>
      </c>
      <c r="C111" s="34" t="s">
        <v>107</v>
      </c>
      <c r="D111" s="67">
        <v>3046</v>
      </c>
      <c r="E111" s="67">
        <v>1040</v>
      </c>
      <c r="F111" s="38" t="s">
        <v>180</v>
      </c>
      <c r="G111" s="177">
        <v>382.1</v>
      </c>
      <c r="H111" s="177">
        <v>382.1</v>
      </c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361">
        <f t="shared" si="6"/>
        <v>382.1</v>
      </c>
    </row>
    <row r="112" spans="1:19" s="29" customFormat="1" ht="15.75">
      <c r="A112" s="21"/>
      <c r="B112" s="62"/>
      <c r="C112" s="36"/>
      <c r="D112" s="67"/>
      <c r="E112" s="67"/>
      <c r="F112" s="215" t="s">
        <v>255</v>
      </c>
      <c r="G112" s="177">
        <v>382.1</v>
      </c>
      <c r="H112" s="177">
        <v>382.1</v>
      </c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361">
        <f t="shared" si="6"/>
        <v>382.1</v>
      </c>
    </row>
    <row r="113" spans="1:19" s="29" customFormat="1" ht="15.75" hidden="1">
      <c r="A113" s="21"/>
      <c r="B113" s="62">
        <v>90308</v>
      </c>
      <c r="C113" s="355"/>
      <c r="D113" s="67"/>
      <c r="E113" s="67"/>
      <c r="F113" s="38"/>
      <c r="G113" s="177"/>
      <c r="H113" s="177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361">
        <f t="shared" si="6"/>
        <v>0</v>
      </c>
    </row>
    <row r="114" spans="1:19" s="29" customFormat="1" ht="15.75" hidden="1">
      <c r="A114" s="21"/>
      <c r="B114" s="62"/>
      <c r="C114" s="36"/>
      <c r="D114" s="67"/>
      <c r="E114" s="67"/>
      <c r="F114" s="215"/>
      <c r="G114" s="177"/>
      <c r="H114" s="177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361">
        <f t="shared" si="6"/>
        <v>0</v>
      </c>
    </row>
    <row r="115" spans="1:19" s="29" customFormat="1" ht="15.75">
      <c r="A115" s="21"/>
      <c r="B115" s="62">
        <v>90401</v>
      </c>
      <c r="C115" s="183" t="s">
        <v>482</v>
      </c>
      <c r="D115" s="67">
        <v>3047</v>
      </c>
      <c r="E115" s="67">
        <v>1040</v>
      </c>
      <c r="F115" s="38" t="s">
        <v>150</v>
      </c>
      <c r="G115" s="177">
        <v>30149</v>
      </c>
      <c r="H115" s="177">
        <v>30149</v>
      </c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361">
        <f t="shared" si="6"/>
        <v>30149</v>
      </c>
    </row>
    <row r="116" spans="1:19" s="29" customFormat="1" ht="15.75">
      <c r="A116" s="21"/>
      <c r="B116" s="62"/>
      <c r="C116" s="36"/>
      <c r="D116" s="67"/>
      <c r="E116" s="67"/>
      <c r="F116" s="215" t="s">
        <v>255</v>
      </c>
      <c r="G116" s="177">
        <v>30149</v>
      </c>
      <c r="H116" s="177">
        <v>30149</v>
      </c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361">
        <f t="shared" si="6"/>
        <v>30149</v>
      </c>
    </row>
    <row r="117" spans="1:19" s="29" customFormat="1" ht="15.75" hidden="1">
      <c r="A117" s="21"/>
      <c r="B117" s="62">
        <v>91300</v>
      </c>
      <c r="C117" s="183"/>
      <c r="D117" s="67"/>
      <c r="E117" s="67"/>
      <c r="F117" s="38"/>
      <c r="G117" s="177"/>
      <c r="H117" s="177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361">
        <f t="shared" si="6"/>
        <v>0</v>
      </c>
    </row>
    <row r="118" spans="1:19" s="29" customFormat="1" ht="15.75" hidden="1">
      <c r="A118" s="21"/>
      <c r="B118" s="62"/>
      <c r="C118" s="36"/>
      <c r="D118" s="67"/>
      <c r="E118" s="67"/>
      <c r="F118" s="215"/>
      <c r="G118" s="177"/>
      <c r="H118" s="177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361">
        <f t="shared" si="6"/>
        <v>0</v>
      </c>
    </row>
    <row r="119" spans="1:19" s="29" customFormat="1" ht="94.5">
      <c r="A119" s="21"/>
      <c r="B119" s="68">
        <v>90413</v>
      </c>
      <c r="C119" s="273" t="s">
        <v>108</v>
      </c>
      <c r="D119" s="359">
        <v>3080</v>
      </c>
      <c r="E119" s="359"/>
      <c r="F119" s="63" t="s">
        <v>473</v>
      </c>
      <c r="G119" s="177">
        <f>G121+G125+G127+G130+G132</f>
        <v>12171.500000000002</v>
      </c>
      <c r="H119" s="177">
        <f>H121+H125+H127+H130+H132</f>
        <v>12171.500000000002</v>
      </c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361">
        <f t="shared" si="6"/>
        <v>12171.500000000002</v>
      </c>
    </row>
    <row r="120" spans="1:19" s="29" customFormat="1" ht="15.75">
      <c r="A120" s="21"/>
      <c r="B120" s="68"/>
      <c r="C120" s="66"/>
      <c r="D120" s="228"/>
      <c r="E120" s="228"/>
      <c r="F120" s="216" t="s">
        <v>255</v>
      </c>
      <c r="G120" s="177">
        <v>12171.5</v>
      </c>
      <c r="H120" s="177">
        <v>12171.5</v>
      </c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361">
        <f t="shared" si="6"/>
        <v>12171.5</v>
      </c>
    </row>
    <row r="121" spans="1:19" s="29" customFormat="1" ht="31.5">
      <c r="A121" s="21"/>
      <c r="B121" s="68"/>
      <c r="C121" s="34" t="s">
        <v>476</v>
      </c>
      <c r="D121" s="67">
        <v>3081</v>
      </c>
      <c r="E121" s="67">
        <v>1010</v>
      </c>
      <c r="F121" s="354" t="s">
        <v>474</v>
      </c>
      <c r="G121" s="177">
        <v>8804.7</v>
      </c>
      <c r="H121" s="177">
        <v>8804.7</v>
      </c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361">
        <f t="shared" si="6"/>
        <v>8804.7</v>
      </c>
    </row>
    <row r="122" spans="1:19" s="29" customFormat="1" ht="15.75">
      <c r="A122" s="21"/>
      <c r="B122" s="68"/>
      <c r="C122" s="66"/>
      <c r="D122" s="228"/>
      <c r="E122" s="228"/>
      <c r="F122" s="216" t="s">
        <v>255</v>
      </c>
      <c r="G122" s="177">
        <v>8804.7</v>
      </c>
      <c r="H122" s="177">
        <v>8804.7</v>
      </c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361">
        <f t="shared" si="6"/>
        <v>8804.7</v>
      </c>
    </row>
    <row r="123" spans="1:19" s="29" customFormat="1" ht="15.75" hidden="1">
      <c r="A123" s="21"/>
      <c r="B123" s="68"/>
      <c r="C123" s="34"/>
      <c r="D123" s="67"/>
      <c r="E123" s="67"/>
      <c r="F123" s="354"/>
      <c r="G123" s="177"/>
      <c r="H123" s="177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361">
        <f t="shared" si="6"/>
        <v>0</v>
      </c>
    </row>
    <row r="124" spans="1:19" s="29" customFormat="1" ht="15.75" hidden="1">
      <c r="A124" s="21"/>
      <c r="B124" s="68"/>
      <c r="C124" s="34"/>
      <c r="D124" s="67"/>
      <c r="E124" s="67"/>
      <c r="F124" s="216"/>
      <c r="G124" s="177"/>
      <c r="H124" s="177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361">
        <f t="shared" si="6"/>
        <v>0</v>
      </c>
    </row>
    <row r="125" spans="1:19" s="29" customFormat="1" ht="55.5" customHeight="1">
      <c r="A125" s="21"/>
      <c r="B125" s="68"/>
      <c r="C125" s="34" t="s">
        <v>477</v>
      </c>
      <c r="D125" s="67">
        <v>3082</v>
      </c>
      <c r="E125" s="67">
        <v>1010</v>
      </c>
      <c r="F125" s="354" t="s">
        <v>475</v>
      </c>
      <c r="G125" s="177">
        <v>1846.7</v>
      </c>
      <c r="H125" s="177">
        <v>1846.7</v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361">
        <f t="shared" si="6"/>
        <v>1846.7</v>
      </c>
    </row>
    <row r="126" spans="1:19" s="29" customFormat="1" ht="21" customHeight="1">
      <c r="A126" s="21"/>
      <c r="B126" s="68"/>
      <c r="C126" s="34"/>
      <c r="D126" s="67"/>
      <c r="E126" s="67"/>
      <c r="F126" s="216" t="s">
        <v>255</v>
      </c>
      <c r="G126" s="177">
        <v>1846.7</v>
      </c>
      <c r="H126" s="177">
        <v>1846.7</v>
      </c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361">
        <f t="shared" si="6"/>
        <v>1846.7</v>
      </c>
    </row>
    <row r="127" spans="1:19" s="29" customFormat="1" ht="31.5">
      <c r="A127" s="21"/>
      <c r="B127" s="68"/>
      <c r="C127" s="36">
        <v>813083</v>
      </c>
      <c r="D127" s="67">
        <v>3083</v>
      </c>
      <c r="E127" s="67">
        <v>1010</v>
      </c>
      <c r="F127" s="354" t="s">
        <v>373</v>
      </c>
      <c r="G127" s="177">
        <v>1468</v>
      </c>
      <c r="H127" s="177">
        <v>1468</v>
      </c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361">
        <f t="shared" si="6"/>
        <v>1468</v>
      </c>
    </row>
    <row r="128" spans="1:19" s="29" customFormat="1" ht="15.75">
      <c r="A128" s="21"/>
      <c r="B128" s="68"/>
      <c r="C128" s="66"/>
      <c r="D128" s="228"/>
      <c r="E128" s="228"/>
      <c r="F128" s="216" t="s">
        <v>255</v>
      </c>
      <c r="G128" s="177">
        <v>1468</v>
      </c>
      <c r="H128" s="177">
        <v>1468</v>
      </c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361">
        <f t="shared" si="6"/>
        <v>1468</v>
      </c>
    </row>
    <row r="129" spans="1:19" s="29" customFormat="1" ht="15.75" hidden="1">
      <c r="A129" s="21"/>
      <c r="B129" s="68"/>
      <c r="C129" s="36"/>
      <c r="D129" s="67"/>
      <c r="E129" s="67"/>
      <c r="F129" s="216"/>
      <c r="G129" s="177"/>
      <c r="H129" s="177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361"/>
    </row>
    <row r="130" spans="1:19" s="29" customFormat="1" ht="31.5">
      <c r="A130" s="21"/>
      <c r="B130" s="68"/>
      <c r="C130" s="240">
        <v>813084</v>
      </c>
      <c r="D130" s="67">
        <v>3084</v>
      </c>
      <c r="E130" s="67">
        <v>1040</v>
      </c>
      <c r="F130" s="354" t="s">
        <v>478</v>
      </c>
      <c r="G130" s="177">
        <v>20</v>
      </c>
      <c r="H130" s="177">
        <v>20</v>
      </c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361">
        <f t="shared" si="6"/>
        <v>20</v>
      </c>
    </row>
    <row r="131" spans="1:19" s="29" customFormat="1" ht="15.75">
      <c r="A131" s="21"/>
      <c r="B131" s="68"/>
      <c r="C131" s="36"/>
      <c r="D131" s="67"/>
      <c r="E131" s="67"/>
      <c r="F131" s="216" t="s">
        <v>255</v>
      </c>
      <c r="G131" s="177">
        <v>20</v>
      </c>
      <c r="H131" s="177">
        <v>20</v>
      </c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361">
        <f t="shared" si="6"/>
        <v>20</v>
      </c>
    </row>
    <row r="132" spans="1:19" s="29" customFormat="1" ht="31.5">
      <c r="A132" s="21"/>
      <c r="B132" s="68"/>
      <c r="C132" s="36">
        <v>813085</v>
      </c>
      <c r="D132" s="67">
        <v>3085</v>
      </c>
      <c r="E132" s="67">
        <v>1010</v>
      </c>
      <c r="F132" s="354" t="s">
        <v>479</v>
      </c>
      <c r="G132" s="177">
        <v>32.1</v>
      </c>
      <c r="H132" s="177">
        <v>32.1</v>
      </c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361">
        <f t="shared" si="6"/>
        <v>32.1</v>
      </c>
    </row>
    <row r="133" spans="1:19" s="29" customFormat="1" ht="15.75">
      <c r="A133" s="21"/>
      <c r="B133" s="68"/>
      <c r="C133" s="36"/>
      <c r="D133" s="67"/>
      <c r="E133" s="67"/>
      <c r="F133" s="216" t="s">
        <v>255</v>
      </c>
      <c r="G133" s="177">
        <v>32.1</v>
      </c>
      <c r="H133" s="177">
        <v>32.1</v>
      </c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361">
        <f t="shared" si="6"/>
        <v>32.1</v>
      </c>
    </row>
    <row r="134" spans="1:19" s="29" customFormat="1" ht="47.25">
      <c r="A134" s="21"/>
      <c r="B134" s="62"/>
      <c r="C134" s="33" t="s">
        <v>110</v>
      </c>
      <c r="D134" s="33" t="s">
        <v>109</v>
      </c>
      <c r="E134" s="64" t="s">
        <v>413</v>
      </c>
      <c r="F134" s="63" t="s">
        <v>375</v>
      </c>
      <c r="G134" s="177">
        <v>106</v>
      </c>
      <c r="H134" s="71">
        <v>106</v>
      </c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361">
        <f t="shared" si="6"/>
        <v>106</v>
      </c>
    </row>
    <row r="135" spans="1:19" s="29" customFormat="1" ht="15.75" hidden="1">
      <c r="A135" s="21"/>
      <c r="B135" s="62">
        <v>91205</v>
      </c>
      <c r="C135" s="34"/>
      <c r="D135" s="33"/>
      <c r="E135" s="67"/>
      <c r="F135" s="216"/>
      <c r="G135" s="177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361">
        <f t="shared" si="6"/>
        <v>0</v>
      </c>
    </row>
    <row r="136" spans="1:19" s="29" customFormat="1" ht="15.75">
      <c r="A136" s="21"/>
      <c r="B136" s="62"/>
      <c r="C136" s="34" t="s">
        <v>388</v>
      </c>
      <c r="D136" s="33" t="s">
        <v>389</v>
      </c>
      <c r="E136" s="64"/>
      <c r="F136" s="63" t="s">
        <v>111</v>
      </c>
      <c r="G136" s="178">
        <f>G137+G138</f>
        <v>215</v>
      </c>
      <c r="H136" s="178">
        <f>H137+H138</f>
        <v>215</v>
      </c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361">
        <f t="shared" si="6"/>
        <v>215</v>
      </c>
    </row>
    <row r="137" spans="1:19" s="29" customFormat="1" ht="15.75">
      <c r="A137" s="21"/>
      <c r="B137" s="62">
        <v>90416</v>
      </c>
      <c r="C137" s="34" t="s">
        <v>390</v>
      </c>
      <c r="D137" s="67">
        <v>3191</v>
      </c>
      <c r="E137" s="67">
        <v>1030</v>
      </c>
      <c r="F137" s="38" t="s">
        <v>152</v>
      </c>
      <c r="G137" s="177">
        <v>45</v>
      </c>
      <c r="H137" s="71">
        <v>45</v>
      </c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361">
        <f t="shared" si="6"/>
        <v>45</v>
      </c>
    </row>
    <row r="138" spans="1:19" s="29" customFormat="1" ht="31.5">
      <c r="A138" s="21"/>
      <c r="B138" s="62">
        <v>91209</v>
      </c>
      <c r="C138" s="34" t="s">
        <v>391</v>
      </c>
      <c r="D138" s="67">
        <v>3192</v>
      </c>
      <c r="E138" s="67">
        <v>1030</v>
      </c>
      <c r="F138" s="38" t="s">
        <v>481</v>
      </c>
      <c r="G138" s="177">
        <v>170</v>
      </c>
      <c r="H138" s="71">
        <v>170</v>
      </c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361">
        <f t="shared" si="6"/>
        <v>170</v>
      </c>
    </row>
    <row r="139" spans="1:19" s="29" customFormat="1" ht="110.25">
      <c r="A139" s="21"/>
      <c r="B139" s="62">
        <v>70303</v>
      </c>
      <c r="C139" s="273" t="s">
        <v>112</v>
      </c>
      <c r="D139" s="356">
        <v>3230</v>
      </c>
      <c r="E139" s="357" t="s">
        <v>167</v>
      </c>
      <c r="F139" s="358" t="s">
        <v>392</v>
      </c>
      <c r="G139" s="178">
        <v>1612.6</v>
      </c>
      <c r="H139" s="178">
        <v>1612.6</v>
      </c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361">
        <f t="shared" si="6"/>
        <v>1612.6</v>
      </c>
    </row>
    <row r="140" spans="1:19" s="29" customFormat="1" ht="15.75">
      <c r="A140" s="21"/>
      <c r="B140" s="62"/>
      <c r="C140" s="66"/>
      <c r="D140" s="214"/>
      <c r="E140" s="222"/>
      <c r="F140" s="216" t="s">
        <v>255</v>
      </c>
      <c r="G140" s="177">
        <v>1612.6</v>
      </c>
      <c r="H140" s="177">
        <v>1612.6</v>
      </c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361">
        <f t="shared" si="6"/>
        <v>1612.6</v>
      </c>
    </row>
    <row r="141" spans="1:19" s="29" customFormat="1" ht="15.75">
      <c r="A141" s="21"/>
      <c r="B141" s="62"/>
      <c r="C141" s="34" t="s">
        <v>457</v>
      </c>
      <c r="D141" s="186">
        <v>3240</v>
      </c>
      <c r="E141" s="222"/>
      <c r="F141" s="38" t="s">
        <v>456</v>
      </c>
      <c r="G141" s="177">
        <f>G142</f>
        <v>919.8</v>
      </c>
      <c r="H141" s="177">
        <f>H142</f>
        <v>919.8</v>
      </c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361">
        <f t="shared" si="6"/>
        <v>919.8</v>
      </c>
    </row>
    <row r="142" spans="1:19" s="29" customFormat="1" ht="15.75">
      <c r="A142" s="21"/>
      <c r="B142" s="62"/>
      <c r="C142" s="34" t="s">
        <v>394</v>
      </c>
      <c r="D142" s="67">
        <v>3242</v>
      </c>
      <c r="E142" s="67">
        <v>1090</v>
      </c>
      <c r="F142" s="38" t="s">
        <v>393</v>
      </c>
      <c r="G142" s="177">
        <v>919.8</v>
      </c>
      <c r="H142" s="71">
        <v>919.8</v>
      </c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361">
        <f t="shared" si="6"/>
        <v>919.8</v>
      </c>
    </row>
    <row r="143" spans="1:19" s="29" customFormat="1" ht="15.75" hidden="1">
      <c r="A143" s="21"/>
      <c r="B143" s="62"/>
      <c r="C143" s="34"/>
      <c r="D143" s="67"/>
      <c r="E143" s="67"/>
      <c r="F143" s="38"/>
      <c r="G143" s="177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361">
        <f t="shared" si="6"/>
        <v>0</v>
      </c>
    </row>
    <row r="144" spans="1:19" s="29" customFormat="1" ht="15.75">
      <c r="A144" s="21"/>
      <c r="B144" s="62"/>
      <c r="C144" s="33" t="s">
        <v>173</v>
      </c>
      <c r="D144" s="33"/>
      <c r="E144" s="229"/>
      <c r="F144" s="63" t="s">
        <v>309</v>
      </c>
      <c r="G144" s="178">
        <f>G145</f>
        <v>5658</v>
      </c>
      <c r="H144" s="178">
        <f>H145</f>
        <v>5658</v>
      </c>
      <c r="I144" s="178">
        <f>I145</f>
        <v>4266.9</v>
      </c>
      <c r="J144" s="178">
        <f>J145</f>
        <v>358.9</v>
      </c>
      <c r="K144" s="70"/>
      <c r="L144" s="178">
        <f>L145</f>
        <v>261.9</v>
      </c>
      <c r="M144" s="178">
        <f>M145</f>
        <v>112.2</v>
      </c>
      <c r="N144" s="178">
        <f>N145</f>
        <v>26.7</v>
      </c>
      <c r="O144" s="70"/>
      <c r="P144" s="178">
        <f aca="true" t="shared" si="7" ref="P144:S145">P145</f>
        <v>149.7</v>
      </c>
      <c r="Q144" s="178">
        <f t="shared" si="7"/>
        <v>100</v>
      </c>
      <c r="R144" s="178">
        <f t="shared" si="7"/>
        <v>100</v>
      </c>
      <c r="S144" s="361">
        <f t="shared" si="6"/>
        <v>5919.9</v>
      </c>
    </row>
    <row r="145" spans="1:19" s="29" customFormat="1" ht="15.75">
      <c r="A145" s="21"/>
      <c r="B145" s="62"/>
      <c r="C145" s="34" t="s">
        <v>172</v>
      </c>
      <c r="D145" s="34"/>
      <c r="E145" s="230"/>
      <c r="F145" s="38" t="s">
        <v>310</v>
      </c>
      <c r="G145" s="177">
        <f>G146+G150</f>
        <v>5658</v>
      </c>
      <c r="H145" s="177">
        <f>H146+H150</f>
        <v>5658</v>
      </c>
      <c r="I145" s="177">
        <f>I146+I150</f>
        <v>4266.9</v>
      </c>
      <c r="J145" s="177">
        <f>J146+J150</f>
        <v>358.9</v>
      </c>
      <c r="K145" s="71"/>
      <c r="L145" s="177">
        <f aca="true" t="shared" si="8" ref="L145:Q145">L146+L150</f>
        <v>261.9</v>
      </c>
      <c r="M145" s="177">
        <f t="shared" si="8"/>
        <v>112.2</v>
      </c>
      <c r="N145" s="177">
        <f t="shared" si="8"/>
        <v>26.7</v>
      </c>
      <c r="O145" s="177">
        <f t="shared" si="8"/>
        <v>0</v>
      </c>
      <c r="P145" s="177">
        <f t="shared" si="8"/>
        <v>149.7</v>
      </c>
      <c r="Q145" s="177">
        <f t="shared" si="8"/>
        <v>100</v>
      </c>
      <c r="R145" s="177">
        <f t="shared" si="7"/>
        <v>100</v>
      </c>
      <c r="S145" s="361">
        <f t="shared" si="6"/>
        <v>5919.9</v>
      </c>
    </row>
    <row r="146" spans="1:19" s="29" customFormat="1" ht="15.75">
      <c r="A146" s="21"/>
      <c r="B146" s="62"/>
      <c r="C146" s="34" t="s">
        <v>113</v>
      </c>
      <c r="D146" s="34" t="s">
        <v>311</v>
      </c>
      <c r="E146" s="230"/>
      <c r="F146" s="38" t="s">
        <v>312</v>
      </c>
      <c r="G146" s="71">
        <f>G147+G148+G149+G152</f>
        <v>3740.2999999999997</v>
      </c>
      <c r="H146" s="71">
        <f>H147+H148+H149+H152</f>
        <v>3740.2999999999997</v>
      </c>
      <c r="I146" s="71">
        <f>I147+I148+I149+I152</f>
        <v>2775.8</v>
      </c>
      <c r="J146" s="71">
        <f>J147+J148+J149+J152</f>
        <v>267.8</v>
      </c>
      <c r="K146" s="71">
        <f>K147+K148+K149+K151+K152</f>
        <v>0</v>
      </c>
      <c r="L146" s="71">
        <f aca="true" t="shared" si="9" ref="L146:Q146">L147+L148+L149+L152</f>
        <v>220.1</v>
      </c>
      <c r="M146" s="71">
        <f t="shared" si="9"/>
        <v>70.4</v>
      </c>
      <c r="N146" s="71">
        <f t="shared" si="9"/>
        <v>0</v>
      </c>
      <c r="O146" s="71">
        <f t="shared" si="9"/>
        <v>0</v>
      </c>
      <c r="P146" s="71">
        <f t="shared" si="9"/>
        <v>149.7</v>
      </c>
      <c r="Q146" s="71">
        <f t="shared" si="9"/>
        <v>100</v>
      </c>
      <c r="R146" s="71">
        <f>R147+R148+R149+R151+R152</f>
        <v>100</v>
      </c>
      <c r="S146" s="361">
        <f t="shared" si="6"/>
        <v>3960.3999999999996</v>
      </c>
    </row>
    <row r="147" spans="1:19" s="29" customFormat="1" ht="15.75">
      <c r="A147" s="21"/>
      <c r="B147" s="62">
        <v>110201</v>
      </c>
      <c r="C147" s="34" t="s">
        <v>115</v>
      </c>
      <c r="D147" s="67">
        <v>4030</v>
      </c>
      <c r="E147" s="34" t="s">
        <v>200</v>
      </c>
      <c r="F147" s="38" t="s">
        <v>114</v>
      </c>
      <c r="G147" s="71">
        <v>1288.6</v>
      </c>
      <c r="H147" s="71">
        <v>1288.6</v>
      </c>
      <c r="I147" s="71">
        <v>959.8</v>
      </c>
      <c r="J147" s="71">
        <v>99.7</v>
      </c>
      <c r="K147" s="71"/>
      <c r="L147" s="71">
        <v>32.9</v>
      </c>
      <c r="M147" s="71">
        <v>0.2</v>
      </c>
      <c r="N147" s="71"/>
      <c r="O147" s="71"/>
      <c r="P147" s="71">
        <v>32.7</v>
      </c>
      <c r="Q147" s="71">
        <v>15</v>
      </c>
      <c r="R147" s="71">
        <v>15</v>
      </c>
      <c r="S147" s="361">
        <f t="shared" si="6"/>
        <v>1321.5</v>
      </c>
    </row>
    <row r="148" spans="1:19" s="29" customFormat="1" ht="15.75">
      <c r="A148" s="21"/>
      <c r="B148" s="62">
        <v>110202</v>
      </c>
      <c r="C148" s="34" t="s">
        <v>117</v>
      </c>
      <c r="D148" s="67">
        <v>4040</v>
      </c>
      <c r="E148" s="34" t="s">
        <v>200</v>
      </c>
      <c r="F148" s="38" t="s">
        <v>116</v>
      </c>
      <c r="G148" s="71">
        <v>310.8</v>
      </c>
      <c r="H148" s="71">
        <v>310.8</v>
      </c>
      <c r="I148" s="71">
        <v>238.7</v>
      </c>
      <c r="J148" s="71">
        <v>5</v>
      </c>
      <c r="K148" s="71"/>
      <c r="L148" s="71">
        <v>2.2</v>
      </c>
      <c r="M148" s="71">
        <v>2.2</v>
      </c>
      <c r="N148" s="71"/>
      <c r="O148" s="71"/>
      <c r="P148" s="71"/>
      <c r="Q148" s="71"/>
      <c r="R148" s="71"/>
      <c r="S148" s="361">
        <f t="shared" si="6"/>
        <v>313</v>
      </c>
    </row>
    <row r="149" spans="1:19" s="29" customFormat="1" ht="31.5">
      <c r="A149" s="21"/>
      <c r="B149" s="62">
        <v>110204</v>
      </c>
      <c r="C149" s="34" t="s">
        <v>119</v>
      </c>
      <c r="D149" s="67">
        <v>4060</v>
      </c>
      <c r="E149" s="34" t="s">
        <v>201</v>
      </c>
      <c r="F149" s="38" t="s">
        <v>118</v>
      </c>
      <c r="G149" s="71">
        <v>1813.2</v>
      </c>
      <c r="H149" s="71">
        <v>1813.2</v>
      </c>
      <c r="I149" s="71">
        <v>1314.5</v>
      </c>
      <c r="J149" s="71">
        <v>163.1</v>
      </c>
      <c r="K149" s="71"/>
      <c r="L149" s="71">
        <v>185</v>
      </c>
      <c r="M149" s="71">
        <v>68</v>
      </c>
      <c r="N149" s="71"/>
      <c r="O149" s="71"/>
      <c r="P149" s="71">
        <v>117</v>
      </c>
      <c r="Q149" s="71">
        <v>85</v>
      </c>
      <c r="R149" s="71">
        <v>85</v>
      </c>
      <c r="S149" s="361">
        <f t="shared" si="6"/>
        <v>1998.2</v>
      </c>
    </row>
    <row r="150" spans="1:19" s="29" customFormat="1" ht="15.75">
      <c r="A150" s="21"/>
      <c r="B150" s="62"/>
      <c r="C150" s="34" t="s">
        <v>483</v>
      </c>
      <c r="D150" s="67">
        <v>1000</v>
      </c>
      <c r="E150" s="34"/>
      <c r="F150" s="38" t="s">
        <v>186</v>
      </c>
      <c r="G150" s="71">
        <f>G151</f>
        <v>1917.7</v>
      </c>
      <c r="H150" s="71">
        <f>H151</f>
        <v>1917.7</v>
      </c>
      <c r="I150" s="71">
        <f>I151</f>
        <v>1491.1</v>
      </c>
      <c r="J150" s="71">
        <f>J151</f>
        <v>91.1</v>
      </c>
      <c r="K150" s="71"/>
      <c r="L150" s="71">
        <f aca="true" t="shared" si="10" ref="L150:R150">L151</f>
        <v>41.8</v>
      </c>
      <c r="M150" s="71">
        <f t="shared" si="10"/>
        <v>41.8</v>
      </c>
      <c r="N150" s="71">
        <f t="shared" si="10"/>
        <v>26.7</v>
      </c>
      <c r="O150" s="71">
        <f t="shared" si="10"/>
        <v>0</v>
      </c>
      <c r="P150" s="71">
        <f t="shared" si="10"/>
        <v>0</v>
      </c>
      <c r="Q150" s="71">
        <f t="shared" si="10"/>
        <v>0</v>
      </c>
      <c r="R150" s="71">
        <f t="shared" si="10"/>
        <v>0</v>
      </c>
      <c r="S150" s="361">
        <f t="shared" si="6"/>
        <v>1959.5</v>
      </c>
    </row>
    <row r="151" spans="1:19" s="29" customFormat="1" ht="31.5">
      <c r="A151" s="21"/>
      <c r="B151" s="62">
        <v>110205</v>
      </c>
      <c r="C151" s="34" t="s">
        <v>348</v>
      </c>
      <c r="D151" s="231">
        <v>1100</v>
      </c>
      <c r="E151" s="183" t="s">
        <v>197</v>
      </c>
      <c r="F151" s="38" t="s">
        <v>120</v>
      </c>
      <c r="G151" s="71">
        <v>1917.7</v>
      </c>
      <c r="H151" s="71">
        <v>1917.7</v>
      </c>
      <c r="I151" s="71">
        <v>1491.1</v>
      </c>
      <c r="J151" s="71">
        <v>91.1</v>
      </c>
      <c r="K151" s="71"/>
      <c r="L151" s="71">
        <v>41.8</v>
      </c>
      <c r="M151" s="71">
        <v>41.8</v>
      </c>
      <c r="N151" s="71">
        <v>26.7</v>
      </c>
      <c r="O151" s="71"/>
      <c r="P151" s="71"/>
      <c r="Q151" s="71"/>
      <c r="R151" s="71"/>
      <c r="S151" s="361">
        <f t="shared" si="6"/>
        <v>1959.5</v>
      </c>
    </row>
    <row r="152" spans="1:19" s="29" customFormat="1" ht="15.75">
      <c r="A152" s="21"/>
      <c r="B152" s="62">
        <v>110502</v>
      </c>
      <c r="C152" s="34" t="s">
        <v>122</v>
      </c>
      <c r="D152" s="67">
        <v>4080</v>
      </c>
      <c r="E152" s="34"/>
      <c r="F152" s="38" t="s">
        <v>121</v>
      </c>
      <c r="G152" s="71">
        <f>G153</f>
        <v>327.7</v>
      </c>
      <c r="H152" s="71">
        <f aca="true" t="shared" si="11" ref="H152:R152">H153</f>
        <v>327.7</v>
      </c>
      <c r="I152" s="71">
        <f t="shared" si="11"/>
        <v>262.8</v>
      </c>
      <c r="J152" s="71">
        <f t="shared" si="11"/>
        <v>0</v>
      </c>
      <c r="K152" s="71">
        <f t="shared" si="11"/>
        <v>0</v>
      </c>
      <c r="L152" s="71">
        <f t="shared" si="11"/>
        <v>0</v>
      </c>
      <c r="M152" s="71">
        <f t="shared" si="11"/>
        <v>0</v>
      </c>
      <c r="N152" s="71">
        <f t="shared" si="11"/>
        <v>0</v>
      </c>
      <c r="O152" s="71">
        <f t="shared" si="11"/>
        <v>0</v>
      </c>
      <c r="P152" s="71">
        <f t="shared" si="11"/>
        <v>0</v>
      </c>
      <c r="Q152" s="71">
        <f t="shared" si="11"/>
        <v>0</v>
      </c>
      <c r="R152" s="71">
        <f t="shared" si="11"/>
        <v>0</v>
      </c>
      <c r="S152" s="361">
        <f t="shared" si="6"/>
        <v>327.7</v>
      </c>
    </row>
    <row r="153" spans="1:19" s="29" customFormat="1" ht="15.75">
      <c r="A153" s="21"/>
      <c r="B153" s="62"/>
      <c r="C153" s="34" t="s">
        <v>396</v>
      </c>
      <c r="D153" s="67">
        <v>4081</v>
      </c>
      <c r="E153" s="34" t="s">
        <v>202</v>
      </c>
      <c r="F153" s="38" t="s">
        <v>395</v>
      </c>
      <c r="G153" s="71">
        <v>327.7</v>
      </c>
      <c r="H153" s="71">
        <v>327.7</v>
      </c>
      <c r="I153" s="71">
        <v>262.8</v>
      </c>
      <c r="J153" s="71"/>
      <c r="K153" s="71"/>
      <c r="L153" s="71"/>
      <c r="M153" s="71"/>
      <c r="N153" s="71"/>
      <c r="O153" s="71"/>
      <c r="P153" s="71"/>
      <c r="Q153" s="71"/>
      <c r="R153" s="71"/>
      <c r="S153" s="361">
        <f t="shared" si="6"/>
        <v>327.7</v>
      </c>
    </row>
    <row r="154" spans="1:19" s="29" customFormat="1" ht="15.75">
      <c r="A154" s="21"/>
      <c r="B154" s="62"/>
      <c r="C154" s="66">
        <v>3700000</v>
      </c>
      <c r="D154" s="36"/>
      <c r="E154" s="37"/>
      <c r="F154" s="211" t="s">
        <v>188</v>
      </c>
      <c r="G154" s="71">
        <f>G155</f>
        <v>6912.2</v>
      </c>
      <c r="H154" s="71">
        <f>H155</f>
        <v>6788.2</v>
      </c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361">
        <f t="shared" si="6"/>
        <v>6912.2</v>
      </c>
    </row>
    <row r="155" spans="1:19" s="29" customFormat="1" ht="15.75">
      <c r="A155" s="21"/>
      <c r="B155" s="62"/>
      <c r="C155" s="66">
        <v>3710000</v>
      </c>
      <c r="D155" s="36"/>
      <c r="E155" s="37"/>
      <c r="F155" s="232" t="s">
        <v>189</v>
      </c>
      <c r="G155" s="71">
        <f>G156+G158</f>
        <v>6912.2</v>
      </c>
      <c r="H155" s="71">
        <f>H156+H158</f>
        <v>6788.2</v>
      </c>
      <c r="I155" s="71">
        <f>I156+I158</f>
        <v>0</v>
      </c>
      <c r="J155" s="71"/>
      <c r="K155" s="71"/>
      <c r="L155" s="71"/>
      <c r="M155" s="71"/>
      <c r="N155" s="71"/>
      <c r="O155" s="71"/>
      <c r="P155" s="71"/>
      <c r="Q155" s="71"/>
      <c r="R155" s="71"/>
      <c r="S155" s="361">
        <f t="shared" si="6"/>
        <v>6912.2</v>
      </c>
    </row>
    <row r="156" spans="1:19" s="29" customFormat="1" ht="15.75">
      <c r="A156" s="21"/>
      <c r="B156" s="62"/>
      <c r="C156" s="66">
        <v>3718000</v>
      </c>
      <c r="D156" s="233">
        <v>8000</v>
      </c>
      <c r="E156" s="234"/>
      <c r="F156" s="242" t="s">
        <v>37</v>
      </c>
      <c r="G156" s="71">
        <f>G157</f>
        <v>124</v>
      </c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361">
        <f t="shared" si="6"/>
        <v>124</v>
      </c>
    </row>
    <row r="157" spans="1:19" s="29" customFormat="1" ht="15.75">
      <c r="A157" s="21"/>
      <c r="B157" s="62"/>
      <c r="C157" s="36">
        <v>3718700</v>
      </c>
      <c r="D157" s="235">
        <v>8700</v>
      </c>
      <c r="E157" s="234" t="s">
        <v>160</v>
      </c>
      <c r="F157" s="236" t="s">
        <v>190</v>
      </c>
      <c r="G157" s="71">
        <v>124</v>
      </c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361">
        <f t="shared" si="6"/>
        <v>124</v>
      </c>
    </row>
    <row r="158" spans="1:19" s="29" customFormat="1" ht="15.75">
      <c r="A158" s="21"/>
      <c r="B158" s="62"/>
      <c r="C158" s="66">
        <v>3718000</v>
      </c>
      <c r="D158" s="66">
        <v>9000</v>
      </c>
      <c r="E158" s="37"/>
      <c r="F158" s="211" t="s">
        <v>123</v>
      </c>
      <c r="G158" s="71">
        <f>G159+G161</f>
        <v>6788.2</v>
      </c>
      <c r="H158" s="71">
        <f>H159+H161</f>
        <v>6788.2</v>
      </c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361">
        <f t="shared" si="6"/>
        <v>6788.2</v>
      </c>
    </row>
    <row r="159" spans="1:19" s="29" customFormat="1" ht="15.75">
      <c r="A159" s="21"/>
      <c r="B159" s="62"/>
      <c r="C159" s="66">
        <v>3719100</v>
      </c>
      <c r="D159" s="66">
        <v>9100</v>
      </c>
      <c r="E159" s="212"/>
      <c r="F159" s="237" t="s">
        <v>397</v>
      </c>
      <c r="G159" s="71">
        <f>G160</f>
        <v>600</v>
      </c>
      <c r="H159" s="71">
        <f>H160</f>
        <v>600</v>
      </c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361">
        <f t="shared" si="6"/>
        <v>600</v>
      </c>
    </row>
    <row r="160" spans="1:19" s="29" customFormat="1" ht="15.75">
      <c r="A160" s="21"/>
      <c r="B160" s="62">
        <v>250315</v>
      </c>
      <c r="C160" s="36">
        <v>3719150</v>
      </c>
      <c r="D160" s="36">
        <v>9150</v>
      </c>
      <c r="E160" s="37" t="s">
        <v>313</v>
      </c>
      <c r="F160" s="238" t="s">
        <v>376</v>
      </c>
      <c r="G160" s="71">
        <v>600</v>
      </c>
      <c r="H160" s="71">
        <v>600</v>
      </c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361">
        <f t="shared" si="6"/>
        <v>600</v>
      </c>
    </row>
    <row r="161" spans="1:19" s="29" customFormat="1" ht="31.5">
      <c r="A161" s="21"/>
      <c r="B161" s="62"/>
      <c r="C161" s="66">
        <v>3719700</v>
      </c>
      <c r="D161" s="66">
        <v>9700</v>
      </c>
      <c r="E161" s="212"/>
      <c r="F161" s="239" t="s">
        <v>398</v>
      </c>
      <c r="G161" s="71">
        <f>G162</f>
        <v>6188.2</v>
      </c>
      <c r="H161" s="71">
        <f>H162</f>
        <v>6188.2</v>
      </c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361">
        <f>G161+L161</f>
        <v>6188.2</v>
      </c>
    </row>
    <row r="162" spans="1:19" s="29" customFormat="1" ht="15.75">
      <c r="A162" s="21"/>
      <c r="B162" s="62">
        <v>250380</v>
      </c>
      <c r="C162" s="36">
        <v>3719770</v>
      </c>
      <c r="D162" s="240">
        <v>9770</v>
      </c>
      <c r="E162" s="201" t="s">
        <v>313</v>
      </c>
      <c r="F162" s="17" t="s">
        <v>379</v>
      </c>
      <c r="G162" s="71">
        <v>6188.2</v>
      </c>
      <c r="H162" s="71">
        <v>6188.2</v>
      </c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361">
        <f>G162+L162</f>
        <v>6188.2</v>
      </c>
    </row>
    <row r="163" spans="1:19" s="29" customFormat="1" ht="15.75">
      <c r="A163" s="21"/>
      <c r="B163" s="62">
        <v>250102</v>
      </c>
      <c r="C163" s="168"/>
      <c r="D163" s="168"/>
      <c r="E163" s="168"/>
      <c r="F163" s="168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361">
        <f>G163+L163</f>
        <v>0</v>
      </c>
    </row>
    <row r="164" spans="1:19" s="29" customFormat="1" ht="18.75">
      <c r="A164" s="21"/>
      <c r="B164" s="62"/>
      <c r="C164" s="36"/>
      <c r="D164" s="36"/>
      <c r="E164" s="37"/>
      <c r="F164" s="69" t="s">
        <v>33</v>
      </c>
      <c r="G164" s="70">
        <f>G9+G15+G55+G67+G80+G144+G154</f>
        <v>306250.10000000003</v>
      </c>
      <c r="H164" s="70">
        <f aca="true" t="shared" si="12" ref="H164:R164">H9+H15+H55+H67+H80+H144+H154</f>
        <v>306126.10000000003</v>
      </c>
      <c r="I164" s="70">
        <f t="shared" si="12"/>
        <v>77764.59999999999</v>
      </c>
      <c r="J164" s="70">
        <f t="shared" si="12"/>
        <v>9517.999999999998</v>
      </c>
      <c r="K164" s="70">
        <f t="shared" si="12"/>
        <v>0</v>
      </c>
      <c r="L164" s="70">
        <f t="shared" si="12"/>
        <v>2363.3</v>
      </c>
      <c r="M164" s="70">
        <f t="shared" si="12"/>
        <v>1260</v>
      </c>
      <c r="N164" s="70">
        <f t="shared" si="12"/>
        <v>35.2</v>
      </c>
      <c r="O164" s="70">
        <f t="shared" si="12"/>
        <v>0</v>
      </c>
      <c r="P164" s="70">
        <f t="shared" si="12"/>
        <v>1103.3</v>
      </c>
      <c r="Q164" s="70">
        <f t="shared" si="12"/>
        <v>900</v>
      </c>
      <c r="R164" s="70">
        <f t="shared" si="12"/>
        <v>900</v>
      </c>
      <c r="S164" s="361">
        <f>G164+L164</f>
        <v>308613.4</v>
      </c>
    </row>
    <row r="165" spans="1:19" s="29" customFormat="1" ht="15.75">
      <c r="A165" s="21"/>
      <c r="B165" s="21"/>
      <c r="C165" s="21"/>
      <c r="D165" s="21"/>
      <c r="E165" s="21"/>
      <c r="F165" s="21"/>
      <c r="G165" s="241"/>
      <c r="H165" s="72"/>
      <c r="I165" s="72"/>
      <c r="J165" s="72"/>
      <c r="K165" s="163"/>
      <c r="L165" s="163"/>
      <c r="M165" s="72"/>
      <c r="N165" s="72"/>
      <c r="O165" s="72"/>
      <c r="P165" s="72"/>
      <c r="Q165" s="72"/>
      <c r="R165" s="72"/>
      <c r="S165" s="72"/>
    </row>
    <row r="166" spans="1:19" s="29" customFormat="1" ht="23.25" customHeight="1" hidden="1">
      <c r="A166" s="21"/>
      <c r="B166" s="21"/>
      <c r="C166" s="388" t="s">
        <v>203</v>
      </c>
      <c r="D166" s="388"/>
      <c r="E166" s="388"/>
      <c r="F166" s="388"/>
      <c r="G166" s="388"/>
      <c r="H166" s="388"/>
      <c r="I166" s="388"/>
      <c r="J166" s="388"/>
      <c r="K166" s="388"/>
      <c r="L166" s="388"/>
      <c r="M166" s="388"/>
      <c r="N166" s="388"/>
      <c r="O166" s="388"/>
      <c r="P166" s="388"/>
      <c r="Q166" s="388"/>
      <c r="R166" s="388"/>
      <c r="S166" s="388"/>
    </row>
    <row r="167" spans="1:19" s="29" customFormat="1" ht="23.25" customHeight="1" hidden="1">
      <c r="A167" s="21"/>
      <c r="B167" s="21"/>
      <c r="C167" s="388" t="s">
        <v>159</v>
      </c>
      <c r="D167" s="388"/>
      <c r="E167" s="388"/>
      <c r="F167" s="388"/>
      <c r="G167" s="388"/>
      <c r="H167" s="388"/>
      <c r="I167" s="388"/>
      <c r="J167" s="388"/>
      <c r="K167" s="388"/>
      <c r="L167" s="388"/>
      <c r="M167" s="388"/>
      <c r="N167" s="388"/>
      <c r="O167" s="388"/>
      <c r="P167" s="388"/>
      <c r="Q167" s="388"/>
      <c r="R167" s="388"/>
      <c r="S167" s="388"/>
    </row>
    <row r="168" spans="1:19" s="29" customFormat="1" ht="29.25" customHeight="1" hidden="1">
      <c r="A168" s="21"/>
      <c r="B168" s="21"/>
      <c r="C168" s="388" t="s">
        <v>212</v>
      </c>
      <c r="D168" s="388"/>
      <c r="E168" s="388"/>
      <c r="F168" s="388"/>
      <c r="G168" s="388"/>
      <c r="H168" s="388"/>
      <c r="I168" s="388"/>
      <c r="J168" s="388"/>
      <c r="K168" s="388"/>
      <c r="L168" s="388"/>
      <c r="M168" s="388"/>
      <c r="N168" s="388"/>
      <c r="O168" s="388"/>
      <c r="P168" s="388"/>
      <c r="Q168" s="388"/>
      <c r="R168" s="388"/>
      <c r="S168" s="388"/>
    </row>
    <row r="169" spans="1:19" s="29" customFormat="1" ht="27.75" customHeight="1" hidden="1">
      <c r="A169" s="21"/>
      <c r="B169" s="21"/>
      <c r="C169" s="388" t="s">
        <v>336</v>
      </c>
      <c r="D169" s="388"/>
      <c r="E169" s="388"/>
      <c r="F169" s="388"/>
      <c r="G169" s="388"/>
      <c r="H169" s="388"/>
      <c r="I169" s="388"/>
      <c r="J169" s="388"/>
      <c r="K169" s="388"/>
      <c r="L169" s="388"/>
      <c r="M169" s="388"/>
      <c r="N169" s="388"/>
      <c r="O169" s="388"/>
      <c r="P169" s="388"/>
      <c r="Q169" s="388"/>
      <c r="R169" s="388"/>
      <c r="S169" s="388"/>
    </row>
  </sheetData>
  <sheetProtection/>
  <mergeCells count="29">
    <mergeCell ref="C5:C8"/>
    <mergeCell ref="L5:R5"/>
    <mergeCell ref="Q6:R6"/>
    <mergeCell ref="I6:J6"/>
    <mergeCell ref="O7:O8"/>
    <mergeCell ref="P6:P8"/>
    <mergeCell ref="Q7:Q8"/>
    <mergeCell ref="H6:H8"/>
    <mergeCell ref="M6:M8"/>
    <mergeCell ref="C1:S1"/>
    <mergeCell ref="N6:O6"/>
    <mergeCell ref="G5:K5"/>
    <mergeCell ref="K6:K8"/>
    <mergeCell ref="O2:S2"/>
    <mergeCell ref="N7:N8"/>
    <mergeCell ref="E5:E8"/>
    <mergeCell ref="F5:F8"/>
    <mergeCell ref="G6:G8"/>
    <mergeCell ref="C3:S3"/>
    <mergeCell ref="S5:S8"/>
    <mergeCell ref="C169:S169"/>
    <mergeCell ref="I7:I8"/>
    <mergeCell ref="J7:J8"/>
    <mergeCell ref="D5:D8"/>
    <mergeCell ref="L6:L8"/>
    <mergeCell ref="C167:S167"/>
    <mergeCell ref="C168:S168"/>
    <mergeCell ref="R7:R8"/>
    <mergeCell ref="C166:S166"/>
  </mergeCells>
  <printOptions horizontalCentered="1"/>
  <pageMargins left="0.15" right="0.14" top="0.16" bottom="0.13" header="0.13" footer="0.13"/>
  <pageSetup fitToHeight="0" fitToWidth="1" horizontalDpi="600" verticalDpi="600" orientation="landscape" paperSize="9" scale="5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59"/>
  <sheetViews>
    <sheetView showGridLines="0" showZeros="0" zoomScalePageLayoutView="0" workbookViewId="0" topLeftCell="D10">
      <selection activeCell="F12" sqref="F12:F33"/>
    </sheetView>
  </sheetViews>
  <sheetFormatPr defaultColWidth="9.16015625" defaultRowHeight="12.75"/>
  <cols>
    <col min="1" max="1" width="0.328125" style="8" hidden="1" customWidth="1"/>
    <col min="2" max="2" width="4.33203125" style="8" hidden="1" customWidth="1"/>
    <col min="3" max="3" width="1.171875" style="8" hidden="1" customWidth="1"/>
    <col min="4" max="4" width="19.16015625" style="8" customWidth="1"/>
    <col min="5" max="5" width="47.83203125" style="8" customWidth="1"/>
    <col min="6" max="6" width="17.66015625" style="8" customWidth="1"/>
    <col min="7" max="7" width="22.33203125" style="8" customWidth="1"/>
    <col min="8" max="8" width="20.16015625" style="90" customWidth="1"/>
    <col min="9" max="9" width="26.33203125" style="90" customWidth="1"/>
    <col min="10" max="10" width="18.33203125" style="8" customWidth="1"/>
    <col min="11" max="11" width="23.33203125" style="8" customWidth="1"/>
    <col min="12" max="12" width="18.66015625" style="8" customWidth="1"/>
    <col min="13" max="13" width="18.33203125" style="8" customWidth="1"/>
    <col min="14" max="14" width="21.33203125" style="8" customWidth="1"/>
    <col min="15" max="15" width="24.5" style="8" customWidth="1"/>
    <col min="16" max="16" width="21.33203125" style="8" customWidth="1"/>
    <col min="17" max="17" width="19.16015625" style="8" customWidth="1"/>
    <col min="18" max="18" width="19.33203125" style="8" customWidth="1"/>
    <col min="19" max="19" width="21.66015625" style="8" customWidth="1"/>
    <col min="20" max="20" width="19.33203125" style="8" customWidth="1"/>
    <col min="21" max="21" width="26.16015625" style="8" customWidth="1"/>
    <col min="22" max="22" width="37.33203125" style="8" customWidth="1"/>
    <col min="23" max="23" width="17.16015625" style="8" customWidth="1"/>
    <col min="24" max="24" width="20.16015625" style="8" customWidth="1"/>
    <col min="25" max="16384" width="9.16015625" style="8" customWidth="1"/>
  </cols>
  <sheetData>
    <row r="1" ht="22.5" customHeight="1"/>
    <row r="2" ht="10.5" customHeight="1"/>
    <row r="3" ht="21.75" customHeight="1" hidden="1"/>
    <row r="4" spans="5:10" ht="70.5" customHeight="1">
      <c r="E4" s="91"/>
      <c r="F4" s="91"/>
      <c r="G4" s="91"/>
      <c r="H4" s="369" t="s">
        <v>487</v>
      </c>
      <c r="I4" s="369"/>
      <c r="J4" s="369"/>
    </row>
    <row r="5" spans="1:10" ht="45" customHeight="1">
      <c r="A5" s="92"/>
      <c r="B5" s="92"/>
      <c r="C5" s="92"/>
      <c r="D5" s="368" t="s">
        <v>467</v>
      </c>
      <c r="E5" s="368"/>
      <c r="F5" s="368"/>
      <c r="G5" s="368"/>
      <c r="H5" s="368"/>
      <c r="I5" s="368"/>
      <c r="J5" s="368"/>
    </row>
    <row r="6" spans="1:9" ht="18" customHeight="1">
      <c r="A6" s="92"/>
      <c r="B6" s="92"/>
      <c r="C6" s="92"/>
      <c r="D6" s="92"/>
      <c r="H6" s="93"/>
      <c r="I6" s="94"/>
    </row>
    <row r="7" spans="1:10" s="17" customFormat="1" ht="48" customHeight="1">
      <c r="A7" s="14" t="s">
        <v>25</v>
      </c>
      <c r="B7" s="15" t="s">
        <v>5</v>
      </c>
      <c r="C7" s="16">
        <v>0</v>
      </c>
      <c r="D7" s="404" t="s">
        <v>18</v>
      </c>
      <c r="E7" s="404" t="s">
        <v>19</v>
      </c>
      <c r="F7" s="370" t="s">
        <v>210</v>
      </c>
      <c r="G7" s="110" t="s">
        <v>206</v>
      </c>
      <c r="H7" s="365" t="s">
        <v>211</v>
      </c>
      <c r="I7" s="365"/>
      <c r="J7" s="365"/>
    </row>
    <row r="8" spans="1:10" s="17" customFormat="1" ht="75" customHeight="1">
      <c r="A8" s="14" t="s">
        <v>21</v>
      </c>
      <c r="B8" s="15" t="s">
        <v>5</v>
      </c>
      <c r="C8" s="16">
        <v>0</v>
      </c>
      <c r="D8" s="405"/>
      <c r="E8" s="405"/>
      <c r="F8" s="371"/>
      <c r="G8" s="111" t="s">
        <v>6</v>
      </c>
      <c r="H8" s="407" t="s">
        <v>6</v>
      </c>
      <c r="I8" s="407"/>
      <c r="J8" s="403" t="s">
        <v>10</v>
      </c>
    </row>
    <row r="9" spans="1:10" s="17" customFormat="1" ht="173.25" customHeight="1">
      <c r="A9" s="14" t="s">
        <v>27</v>
      </c>
      <c r="B9" s="15" t="s">
        <v>5</v>
      </c>
      <c r="C9" s="16">
        <v>0</v>
      </c>
      <c r="D9" s="406"/>
      <c r="E9" s="406"/>
      <c r="F9" s="364"/>
      <c r="G9" s="109" t="s">
        <v>207</v>
      </c>
      <c r="H9" s="73" t="s">
        <v>124</v>
      </c>
      <c r="I9" s="73" t="s">
        <v>125</v>
      </c>
      <c r="J9" s="403"/>
    </row>
    <row r="10" spans="1:10" s="17" customFormat="1" ht="18.75">
      <c r="A10" s="14"/>
      <c r="B10" s="15"/>
      <c r="C10" s="16"/>
      <c r="D10" s="76">
        <v>11315200000</v>
      </c>
      <c r="E10" s="39" t="s">
        <v>213</v>
      </c>
      <c r="F10" s="74"/>
      <c r="G10" s="112"/>
      <c r="H10" s="112">
        <f>формула!S19</f>
        <v>110.30000000000001</v>
      </c>
      <c r="I10" s="113">
        <f>формула!H19</f>
        <v>2486.2</v>
      </c>
      <c r="J10" s="113">
        <f>H10+I10</f>
        <v>2596.5</v>
      </c>
    </row>
    <row r="11" spans="1:10" s="17" customFormat="1" ht="24.75" customHeight="1">
      <c r="A11" s="14"/>
      <c r="B11" s="15"/>
      <c r="C11" s="16"/>
      <c r="D11" s="76">
        <v>11315200000</v>
      </c>
      <c r="E11" s="40" t="s">
        <v>214</v>
      </c>
      <c r="F11" s="74"/>
      <c r="G11" s="112">
        <v>90</v>
      </c>
      <c r="H11" s="112">
        <f>формула!S20</f>
        <v>118.5</v>
      </c>
      <c r="I11" s="113">
        <f>формула!H20</f>
        <v>307.7</v>
      </c>
      <c r="J11" s="113">
        <f aca="true" t="shared" si="0" ref="J11:J32">H11+I11</f>
        <v>426.2</v>
      </c>
    </row>
    <row r="12" spans="1:10" s="17" customFormat="1" ht="18.75">
      <c r="A12" s="14"/>
      <c r="B12" s="15"/>
      <c r="C12" s="16"/>
      <c r="D12" s="76">
        <v>11315200000</v>
      </c>
      <c r="E12" s="39" t="s">
        <v>215</v>
      </c>
      <c r="F12" s="112">
        <v>200</v>
      </c>
      <c r="G12" s="112"/>
      <c r="H12" s="112">
        <f>формула!S21</f>
        <v>0</v>
      </c>
      <c r="I12" s="113">
        <f>формула!H21</f>
        <v>0</v>
      </c>
      <c r="J12" s="113">
        <f t="shared" si="0"/>
        <v>0</v>
      </c>
    </row>
    <row r="13" spans="1:10" s="17" customFormat="1" ht="18.75">
      <c r="A13" s="14"/>
      <c r="B13" s="15"/>
      <c r="C13" s="16"/>
      <c r="D13" s="76">
        <v>11315200000</v>
      </c>
      <c r="E13" s="39" t="s">
        <v>216</v>
      </c>
      <c r="F13" s="375"/>
      <c r="G13" s="112"/>
      <c r="H13" s="112">
        <f>формула!S22</f>
        <v>135.4</v>
      </c>
      <c r="I13" s="113">
        <f>формула!H22</f>
        <v>0</v>
      </c>
      <c r="J13" s="113">
        <f t="shared" si="0"/>
        <v>135.4</v>
      </c>
    </row>
    <row r="14" spans="1:10" s="17" customFormat="1" ht="18.75">
      <c r="A14" s="14"/>
      <c r="B14" s="15"/>
      <c r="C14" s="16"/>
      <c r="D14" s="76">
        <v>11315200000</v>
      </c>
      <c r="E14" s="39" t="s">
        <v>217</v>
      </c>
      <c r="F14" s="375"/>
      <c r="G14" s="112"/>
      <c r="H14" s="112">
        <f>формула!S23</f>
        <v>46.7</v>
      </c>
      <c r="I14" s="113">
        <f>формула!H23</f>
        <v>0</v>
      </c>
      <c r="J14" s="113">
        <f t="shared" si="0"/>
        <v>46.7</v>
      </c>
    </row>
    <row r="15" spans="1:10" s="17" customFormat="1" ht="18.75">
      <c r="A15" s="14"/>
      <c r="B15" s="15"/>
      <c r="C15" s="16"/>
      <c r="D15" s="76">
        <v>11315200000</v>
      </c>
      <c r="E15" s="39" t="s">
        <v>218</v>
      </c>
      <c r="F15" s="375"/>
      <c r="G15" s="112"/>
      <c r="H15" s="112">
        <f>формула!S24</f>
        <v>29.1</v>
      </c>
      <c r="I15" s="113">
        <f>формула!H24</f>
        <v>0</v>
      </c>
      <c r="J15" s="113">
        <f t="shared" si="0"/>
        <v>29.1</v>
      </c>
    </row>
    <row r="16" spans="1:10" s="17" customFormat="1" ht="18.75">
      <c r="A16" s="14"/>
      <c r="B16" s="15"/>
      <c r="C16" s="16"/>
      <c r="D16" s="76">
        <v>11315200000</v>
      </c>
      <c r="E16" s="39" t="s">
        <v>219</v>
      </c>
      <c r="F16" s="375"/>
      <c r="G16" s="112"/>
      <c r="H16" s="112">
        <f>формула!S25</f>
        <v>36.4</v>
      </c>
      <c r="I16" s="113">
        <f>формула!H25</f>
        <v>0</v>
      </c>
      <c r="J16" s="113">
        <f t="shared" si="0"/>
        <v>36.4</v>
      </c>
    </row>
    <row r="17" spans="1:10" s="17" customFormat="1" ht="18.75">
      <c r="A17" s="14"/>
      <c r="B17" s="15"/>
      <c r="C17" s="16"/>
      <c r="D17" s="76">
        <v>11315200000</v>
      </c>
      <c r="E17" s="39" t="s">
        <v>220</v>
      </c>
      <c r="F17" s="375"/>
      <c r="G17" s="112">
        <v>30</v>
      </c>
      <c r="H17" s="112">
        <f>формула!S26</f>
        <v>75.2</v>
      </c>
      <c r="I17" s="113">
        <f>формула!H26</f>
        <v>0</v>
      </c>
      <c r="J17" s="113">
        <f t="shared" si="0"/>
        <v>75.2</v>
      </c>
    </row>
    <row r="18" spans="1:10" ht="18.75">
      <c r="A18" s="95" t="s">
        <v>20</v>
      </c>
      <c r="B18" s="15" t="s">
        <v>5</v>
      </c>
      <c r="C18" s="16">
        <v>0</v>
      </c>
      <c r="D18" s="76">
        <v>11315200000</v>
      </c>
      <c r="E18" s="39" t="s">
        <v>222</v>
      </c>
      <c r="F18" s="376"/>
      <c r="G18" s="114"/>
      <c r="H18" s="112">
        <f>формула!S27</f>
        <v>53.599999999999994</v>
      </c>
      <c r="I18" s="113">
        <f>формула!H27</f>
        <v>0</v>
      </c>
      <c r="J18" s="113">
        <f t="shared" si="0"/>
        <v>53.599999999999994</v>
      </c>
    </row>
    <row r="19" spans="1:10" ht="18.75">
      <c r="A19" s="14" t="s">
        <v>22</v>
      </c>
      <c r="B19" s="15" t="s">
        <v>5</v>
      </c>
      <c r="C19" s="16">
        <v>0</v>
      </c>
      <c r="D19" s="76">
        <v>11315200000</v>
      </c>
      <c r="E19" s="39" t="s">
        <v>223</v>
      </c>
      <c r="F19" s="376" t="s">
        <v>461</v>
      </c>
      <c r="G19" s="114"/>
      <c r="H19" s="112">
        <f>формула!S28</f>
        <v>84</v>
      </c>
      <c r="I19" s="113">
        <f>формула!H28</f>
        <v>194.4</v>
      </c>
      <c r="J19" s="113">
        <f t="shared" si="0"/>
        <v>278.4</v>
      </c>
    </row>
    <row r="20" spans="1:10" ht="18.75">
      <c r="A20" s="14" t="s">
        <v>24</v>
      </c>
      <c r="B20" s="15" t="s">
        <v>5</v>
      </c>
      <c r="C20" s="16">
        <v>0</v>
      </c>
      <c r="D20" s="76">
        <v>11315200000</v>
      </c>
      <c r="E20" s="39" t="s">
        <v>224</v>
      </c>
      <c r="F20" s="376"/>
      <c r="G20" s="114"/>
      <c r="H20" s="112">
        <f>формула!S29</f>
        <v>83.4</v>
      </c>
      <c r="I20" s="113">
        <f>формула!H29</f>
        <v>202.5</v>
      </c>
      <c r="J20" s="113">
        <f t="shared" si="0"/>
        <v>285.9</v>
      </c>
    </row>
    <row r="21" spans="1:10" ht="18.75">
      <c r="A21" s="14" t="s">
        <v>23</v>
      </c>
      <c r="B21" s="15" t="s">
        <v>5</v>
      </c>
      <c r="C21" s="16">
        <v>0</v>
      </c>
      <c r="D21" s="76">
        <v>11315200000</v>
      </c>
      <c r="E21" s="39" t="s">
        <v>225</v>
      </c>
      <c r="F21" s="376"/>
      <c r="G21" s="114">
        <v>90</v>
      </c>
      <c r="H21" s="112">
        <f>формула!S30</f>
        <v>105.69999999999999</v>
      </c>
      <c r="I21" s="113">
        <f>формула!H30</f>
        <v>299.6</v>
      </c>
      <c r="J21" s="113">
        <f t="shared" si="0"/>
        <v>405.3</v>
      </c>
    </row>
    <row r="22" spans="1:10" ht="24.75" customHeight="1">
      <c r="A22" s="96" t="s">
        <v>26</v>
      </c>
      <c r="B22" s="97" t="s">
        <v>5</v>
      </c>
      <c r="C22" s="16">
        <v>0</v>
      </c>
      <c r="D22" s="76">
        <v>11315200000</v>
      </c>
      <c r="E22" s="39" t="s">
        <v>226</v>
      </c>
      <c r="F22" s="376"/>
      <c r="G22" s="114">
        <v>85</v>
      </c>
      <c r="H22" s="112">
        <f>формула!S31</f>
        <v>152.39999999999998</v>
      </c>
      <c r="I22" s="113">
        <f>формула!H31</f>
        <v>534.5</v>
      </c>
      <c r="J22" s="113">
        <f t="shared" si="0"/>
        <v>686.9</v>
      </c>
    </row>
    <row r="23" spans="1:10" ht="18.75">
      <c r="A23" s="96">
        <v>10</v>
      </c>
      <c r="B23" s="97" t="s">
        <v>5</v>
      </c>
      <c r="C23" s="16">
        <v>0</v>
      </c>
      <c r="D23" s="76">
        <v>11315200000</v>
      </c>
      <c r="E23" s="39" t="s">
        <v>227</v>
      </c>
      <c r="F23" s="376" t="s">
        <v>461</v>
      </c>
      <c r="G23" s="114"/>
      <c r="H23" s="112">
        <f>формула!S32</f>
        <v>60.8</v>
      </c>
      <c r="I23" s="113">
        <f>формула!H32</f>
        <v>0</v>
      </c>
      <c r="J23" s="113">
        <f t="shared" si="0"/>
        <v>60.8</v>
      </c>
    </row>
    <row r="24" spans="1:10" ht="18.75">
      <c r="A24" s="96">
        <v>11</v>
      </c>
      <c r="B24" s="97" t="s">
        <v>5</v>
      </c>
      <c r="C24" s="16">
        <v>0</v>
      </c>
      <c r="D24" s="76">
        <v>11315200000</v>
      </c>
      <c r="E24" s="39" t="s">
        <v>228</v>
      </c>
      <c r="F24" s="376"/>
      <c r="G24" s="114">
        <v>45</v>
      </c>
      <c r="H24" s="112">
        <f>формула!S33</f>
        <v>71.5</v>
      </c>
      <c r="I24" s="113">
        <f>формула!H33</f>
        <v>0</v>
      </c>
      <c r="J24" s="113">
        <f t="shared" si="0"/>
        <v>71.5</v>
      </c>
    </row>
    <row r="25" spans="1:10" ht="18.75">
      <c r="A25" s="96">
        <v>12</v>
      </c>
      <c r="B25" s="97" t="s">
        <v>5</v>
      </c>
      <c r="C25" s="16">
        <v>0</v>
      </c>
      <c r="D25" s="76">
        <v>11315200000</v>
      </c>
      <c r="E25" s="39" t="s">
        <v>229</v>
      </c>
      <c r="F25" s="377"/>
      <c r="G25" s="114"/>
      <c r="H25" s="112">
        <f>формула!S34</f>
        <v>61.2</v>
      </c>
      <c r="I25" s="113">
        <f>формула!H34</f>
        <v>162</v>
      </c>
      <c r="J25" s="113">
        <f t="shared" si="0"/>
        <v>223.2</v>
      </c>
    </row>
    <row r="26" spans="1:10" ht="18.75">
      <c r="A26" s="14">
        <v>13</v>
      </c>
      <c r="B26" s="97" t="s">
        <v>5</v>
      </c>
      <c r="C26" s="98">
        <v>0</v>
      </c>
      <c r="D26" s="76">
        <v>11315200000</v>
      </c>
      <c r="E26" s="39" t="s">
        <v>230</v>
      </c>
      <c r="F26" s="377"/>
      <c r="G26" s="114"/>
      <c r="H26" s="112">
        <f>формула!S35</f>
        <v>52.099999999999994</v>
      </c>
      <c r="I26" s="113">
        <f>формула!H35</f>
        <v>81</v>
      </c>
      <c r="J26" s="113">
        <f t="shared" si="0"/>
        <v>133.1</v>
      </c>
    </row>
    <row r="27" spans="1:24" s="17" customFormat="1" ht="18.75">
      <c r="A27" s="99"/>
      <c r="B27" s="100"/>
      <c r="C27" s="101"/>
      <c r="D27" s="76">
        <v>11315200000</v>
      </c>
      <c r="E27" s="39" t="s">
        <v>231</v>
      </c>
      <c r="F27" s="378"/>
      <c r="G27" s="113">
        <v>30</v>
      </c>
      <c r="H27" s="112">
        <f>формула!S36</f>
        <v>51.6</v>
      </c>
      <c r="I27" s="113">
        <f>формула!H36</f>
        <v>0</v>
      </c>
      <c r="J27" s="113">
        <f t="shared" si="0"/>
        <v>51.6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10" ht="18.75">
      <c r="A28" s="102"/>
      <c r="B28" s="103"/>
      <c r="C28" s="103"/>
      <c r="D28" s="76">
        <v>11315200000</v>
      </c>
      <c r="E28" s="39" t="s">
        <v>232</v>
      </c>
      <c r="F28" s="378"/>
      <c r="G28" s="113"/>
      <c r="H28" s="112">
        <f>формула!S37</f>
        <v>31.3</v>
      </c>
      <c r="I28" s="113">
        <f>формула!H37</f>
        <v>0</v>
      </c>
      <c r="J28" s="113">
        <f t="shared" si="0"/>
        <v>31.3</v>
      </c>
    </row>
    <row r="29" spans="1:24" s="106" customFormat="1" ht="18.75">
      <c r="A29" s="104"/>
      <c r="B29" s="105"/>
      <c r="C29" s="105"/>
      <c r="D29" s="76">
        <v>11315200000</v>
      </c>
      <c r="E29" s="39" t="s">
        <v>233</v>
      </c>
      <c r="F29" s="378"/>
      <c r="G29" s="113"/>
      <c r="H29" s="112">
        <f>формула!S38</f>
        <v>203.5</v>
      </c>
      <c r="I29" s="113">
        <f>формула!H38</f>
        <v>218.7</v>
      </c>
      <c r="J29" s="113">
        <f t="shared" si="0"/>
        <v>422.2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106" customFormat="1" ht="18.75">
      <c r="A30" s="104"/>
      <c r="B30" s="105"/>
      <c r="C30" s="105"/>
      <c r="D30" s="76">
        <v>11315200000</v>
      </c>
      <c r="E30" s="39" t="s">
        <v>208</v>
      </c>
      <c r="F30" s="378"/>
      <c r="G30" s="113"/>
      <c r="H30" s="112">
        <f>формула!S39</f>
        <v>26.799999999999997</v>
      </c>
      <c r="I30" s="113">
        <f>формула!H39</f>
        <v>0</v>
      </c>
      <c r="J30" s="113">
        <f t="shared" si="0"/>
        <v>26.799999999999997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106" customFormat="1" ht="18.75">
      <c r="A31" s="104"/>
      <c r="B31" s="105"/>
      <c r="C31" s="105"/>
      <c r="D31" s="76">
        <v>11315200000</v>
      </c>
      <c r="E31" s="39" t="s">
        <v>235</v>
      </c>
      <c r="F31" s="378"/>
      <c r="G31" s="113"/>
      <c r="H31" s="112">
        <f>формула!S40</f>
        <v>74.3</v>
      </c>
      <c r="I31" s="113">
        <f>формула!H40</f>
        <v>0</v>
      </c>
      <c r="J31" s="113">
        <f t="shared" si="0"/>
        <v>74.3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s="106" customFormat="1" ht="18.75">
      <c r="A32" s="104"/>
      <c r="B32" s="105"/>
      <c r="C32" s="105"/>
      <c r="D32" s="76">
        <v>11315200000</v>
      </c>
      <c r="E32" s="39" t="s">
        <v>236</v>
      </c>
      <c r="F32" s="378"/>
      <c r="G32" s="113">
        <v>20</v>
      </c>
      <c r="H32" s="112">
        <f>формула!S41</f>
        <v>37.8</v>
      </c>
      <c r="I32" s="113">
        <f>формула!H41</f>
        <v>0</v>
      </c>
      <c r="J32" s="113">
        <f t="shared" si="0"/>
        <v>37.8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10" ht="32.25" customHeight="1">
      <c r="A33" s="102"/>
      <c r="B33" s="103"/>
      <c r="C33" s="103"/>
      <c r="D33" s="75"/>
      <c r="E33" s="116" t="s">
        <v>10</v>
      </c>
      <c r="F33" s="115">
        <f>F10+F11+F12+F13+F14+F15+F16+F17+F18+F19+F20+F21+F22+F23+F24+F25+F26+F27+F28+F29+F30+F31+F32</f>
        <v>600</v>
      </c>
      <c r="G33" s="115">
        <f>G10+G11+G12+G13+G14+G15+G16+G17+G18+G19+G20+G21+G22+G23+G24+G25+G26+G27+G28+G29+G30+G31+G32</f>
        <v>390</v>
      </c>
      <c r="H33" s="115">
        <f>H10+H11+H12+H13+H14+H15+H16+H17+H18+H19+H20+H21+H22+H23+H24+H25+H26+H27+H28+H29+H30+H31+H32</f>
        <v>1701.5999999999995</v>
      </c>
      <c r="I33" s="115">
        <f>SUM(I10:I32)</f>
        <v>4486.599999999999</v>
      </c>
      <c r="J33" s="115">
        <f>J10+J11+J12+J13+J14+J15+J16+J17+J18+J19+J20+J21+J22+J23+J24+J25+J26+J27+J28+J29+J30+J31+J32</f>
        <v>6188.200000000001</v>
      </c>
    </row>
    <row r="34" spans="1:3" ht="6.75" customHeight="1" hidden="1">
      <c r="A34" s="102"/>
      <c r="B34" s="103"/>
      <c r="C34" s="103"/>
    </row>
    <row r="35" spans="1:3" ht="15.75" hidden="1">
      <c r="A35" s="102"/>
      <c r="B35" s="103"/>
      <c r="C35" s="103"/>
    </row>
    <row r="36" spans="1:8" ht="17.25" customHeight="1">
      <c r="A36" s="102"/>
      <c r="B36" s="103"/>
      <c r="C36" s="103"/>
      <c r="G36" s="107"/>
      <c r="H36" s="108"/>
    </row>
    <row r="37" spans="1:3" ht="15.75">
      <c r="A37" s="102"/>
      <c r="B37" s="103"/>
      <c r="C37" s="103"/>
    </row>
    <row r="38" spans="1:3" ht="15.75">
      <c r="A38" s="102"/>
      <c r="B38" s="103"/>
      <c r="C38" s="103"/>
    </row>
    <row r="39" spans="1:3" ht="15.75">
      <c r="A39" s="102"/>
      <c r="B39" s="103"/>
      <c r="C39" s="103"/>
    </row>
    <row r="40" spans="1:3" ht="15.75">
      <c r="A40" s="102"/>
      <c r="B40" s="103"/>
      <c r="C40" s="103"/>
    </row>
    <row r="41" spans="1:3" ht="15.75">
      <c r="A41" s="102"/>
      <c r="B41" s="103"/>
      <c r="C41" s="103"/>
    </row>
    <row r="42" spans="1:3" ht="15.75">
      <c r="A42" s="102"/>
      <c r="B42" s="103"/>
      <c r="C42" s="103"/>
    </row>
    <row r="43" spans="1:3" ht="15.75">
      <c r="A43" s="102"/>
      <c r="B43" s="103"/>
      <c r="C43" s="103"/>
    </row>
    <row r="44" spans="1:3" ht="15.75">
      <c r="A44" s="102"/>
      <c r="B44" s="103"/>
      <c r="C44" s="103"/>
    </row>
    <row r="45" spans="1:3" ht="15.75">
      <c r="A45" s="102"/>
      <c r="B45" s="103"/>
      <c r="C45" s="103"/>
    </row>
    <row r="46" spans="1:3" ht="15.75">
      <c r="A46" s="102"/>
      <c r="B46" s="103"/>
      <c r="C46" s="103"/>
    </row>
    <row r="47" spans="1:3" ht="15.75">
      <c r="A47" s="102"/>
      <c r="B47" s="103"/>
      <c r="C47" s="103"/>
    </row>
    <row r="48" spans="1:3" ht="15.75">
      <c r="A48" s="102"/>
      <c r="B48" s="103"/>
      <c r="C48" s="103"/>
    </row>
    <row r="49" spans="1:3" ht="15.75">
      <c r="A49" s="102"/>
      <c r="B49" s="103"/>
      <c r="C49" s="103"/>
    </row>
    <row r="50" spans="1:3" ht="15.75">
      <c r="A50" s="102"/>
      <c r="B50" s="103"/>
      <c r="C50" s="103"/>
    </row>
    <row r="51" spans="1:3" ht="15.75">
      <c r="A51" s="102"/>
      <c r="B51" s="103"/>
      <c r="C51" s="103"/>
    </row>
    <row r="52" spans="1:3" ht="15.75">
      <c r="A52" s="102"/>
      <c r="B52" s="103"/>
      <c r="C52" s="103"/>
    </row>
    <row r="53" spans="1:3" ht="15.75">
      <c r="A53" s="102"/>
      <c r="B53" s="103"/>
      <c r="C53" s="103"/>
    </row>
    <row r="54" spans="1:3" ht="15.75">
      <c r="A54" s="102"/>
      <c r="B54" s="103"/>
      <c r="C54" s="103"/>
    </row>
    <row r="55" spans="1:3" ht="15.75">
      <c r="A55" s="102"/>
      <c r="B55" s="103"/>
      <c r="C55" s="103"/>
    </row>
    <row r="56" ht="44.25" customHeight="1">
      <c r="A56" s="102"/>
    </row>
    <row r="57" ht="15.75">
      <c r="A57" s="102"/>
    </row>
    <row r="58" ht="15.75">
      <c r="A58" s="102"/>
    </row>
    <row r="59" ht="16.5" thickBot="1">
      <c r="C59" s="5"/>
    </row>
    <row r="69" ht="45.75" customHeight="1"/>
  </sheetData>
  <sheetProtection/>
  <mergeCells count="8">
    <mergeCell ref="D5:J5"/>
    <mergeCell ref="H4:J4"/>
    <mergeCell ref="F7:F9"/>
    <mergeCell ref="H7:J7"/>
    <mergeCell ref="J8:J9"/>
    <mergeCell ref="D7:D9"/>
    <mergeCell ref="E7:E9"/>
    <mergeCell ref="H8:I8"/>
  </mergeCells>
  <printOptions horizontalCentered="1"/>
  <pageMargins left="0.16" right="0" top="0.21" bottom="0.16" header="0.18" footer="0.16"/>
  <pageSetup fitToHeight="0" fitToWidth="1" horizontalDpi="600" verticalDpi="600" orientation="portrait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8"/>
  <sheetViews>
    <sheetView view="pageBreakPreview" zoomScaleSheetLayoutView="100" zoomScalePageLayoutView="0" workbookViewId="0" topLeftCell="A1">
      <selection activeCell="B3" sqref="B3:I3"/>
    </sheetView>
  </sheetViews>
  <sheetFormatPr defaultColWidth="9.16015625" defaultRowHeight="12.75"/>
  <cols>
    <col min="1" max="1" width="0.1640625" style="2" customWidth="1"/>
    <col min="2" max="2" width="18.5" style="2" customWidth="1"/>
    <col min="3" max="3" width="18.33203125" style="2" customWidth="1"/>
    <col min="4" max="4" width="17.83203125" style="2" customWidth="1"/>
    <col min="5" max="5" width="57" style="2" customWidth="1"/>
    <col min="6" max="6" width="43.66015625" style="2" customWidth="1"/>
    <col min="7" max="9" width="21.16015625" style="2" customWidth="1"/>
    <col min="10" max="10" width="17.5" style="1" customWidth="1"/>
    <col min="11" max="16384" width="9.16015625" style="1" customWidth="1"/>
  </cols>
  <sheetData>
    <row r="1" spans="1:9" s="7" customFormat="1" ht="13.5" customHeight="1">
      <c r="A1" s="6"/>
      <c r="B1" s="432"/>
      <c r="C1" s="432"/>
      <c r="D1" s="432"/>
      <c r="E1" s="432"/>
      <c r="F1" s="432"/>
      <c r="G1" s="432"/>
      <c r="H1" s="432"/>
      <c r="I1" s="432"/>
    </row>
    <row r="2" spans="1:9" s="124" customFormat="1" ht="63" customHeight="1">
      <c r="A2" s="123"/>
      <c r="B2" s="123"/>
      <c r="C2" s="123"/>
      <c r="D2" s="123"/>
      <c r="E2" s="123"/>
      <c r="F2" s="123"/>
      <c r="G2" s="433" t="s">
        <v>488</v>
      </c>
      <c r="H2" s="433"/>
      <c r="I2" s="433"/>
    </row>
    <row r="3" spans="1:9" ht="61.5" customHeight="1">
      <c r="A3" s="125"/>
      <c r="B3" s="434" t="s">
        <v>468</v>
      </c>
      <c r="C3" s="435"/>
      <c r="D3" s="435"/>
      <c r="E3" s="435"/>
      <c r="F3" s="435"/>
      <c r="G3" s="435"/>
      <c r="H3" s="435"/>
      <c r="I3" s="435"/>
    </row>
    <row r="4" spans="2:9" ht="18.75">
      <c r="B4" s="126"/>
      <c r="C4" s="3"/>
      <c r="D4" s="3"/>
      <c r="E4" s="3"/>
      <c r="F4" s="18"/>
      <c r="G4" s="150"/>
      <c r="H4" s="19"/>
      <c r="I4" s="127" t="s">
        <v>30</v>
      </c>
    </row>
    <row r="5" spans="1:9" s="133" customFormat="1" ht="127.5" customHeight="1">
      <c r="A5" s="13"/>
      <c r="B5" s="128" t="s">
        <v>135</v>
      </c>
      <c r="C5" s="128" t="s">
        <v>136</v>
      </c>
      <c r="D5" s="129" t="s">
        <v>137</v>
      </c>
      <c r="E5" s="130" t="s">
        <v>156</v>
      </c>
      <c r="F5" s="131" t="s">
        <v>34</v>
      </c>
      <c r="G5" s="132" t="s">
        <v>7</v>
      </c>
      <c r="H5" s="131" t="s">
        <v>8</v>
      </c>
      <c r="I5" s="131" t="s">
        <v>35</v>
      </c>
    </row>
    <row r="6" spans="1:9" s="136" customFormat="1" ht="31.5">
      <c r="A6" s="134"/>
      <c r="B6" s="169" t="s">
        <v>129</v>
      </c>
      <c r="C6" s="169"/>
      <c r="D6" s="171"/>
      <c r="E6" s="170" t="s">
        <v>288</v>
      </c>
      <c r="F6" s="135"/>
      <c r="G6" s="158">
        <f>G7</f>
        <v>2061.3</v>
      </c>
      <c r="H6" s="158">
        <f>H7</f>
        <v>0</v>
      </c>
      <c r="I6" s="157">
        <f aca="true" t="shared" si="0" ref="I6:I97">G6+H6</f>
        <v>2061.3</v>
      </c>
    </row>
    <row r="7" spans="1:9" s="133" customFormat="1" ht="31.5">
      <c r="A7" s="137"/>
      <c r="B7" s="144" t="s">
        <v>130</v>
      </c>
      <c r="C7" s="144"/>
      <c r="D7" s="145"/>
      <c r="E7" s="139" t="s">
        <v>287</v>
      </c>
      <c r="F7" s="135"/>
      <c r="G7" s="159">
        <f>G9+G12+G17+G20+G22+G24+G26+G28+G31+G34+G37+G39+G42+G44+G47+G51</f>
        <v>2061.3</v>
      </c>
      <c r="H7" s="159">
        <f>H9+H12+H17+H20+H22+H24+H26+H28+H31+H34+H37+H39+H42+H44+H47+H51</f>
        <v>0</v>
      </c>
      <c r="I7" s="157">
        <f t="shared" si="0"/>
        <v>2061.3</v>
      </c>
    </row>
    <row r="8" spans="1:9" s="133" customFormat="1" ht="63">
      <c r="A8" s="138">
        <v>60702</v>
      </c>
      <c r="B8" s="144" t="s">
        <v>349</v>
      </c>
      <c r="C8" s="202" t="s">
        <v>350</v>
      </c>
      <c r="D8" s="145" t="s">
        <v>199</v>
      </c>
      <c r="E8" s="139" t="s">
        <v>36</v>
      </c>
      <c r="F8" s="302" t="s">
        <v>330</v>
      </c>
      <c r="G8" s="159">
        <v>390</v>
      </c>
      <c r="H8" s="159">
        <v>0</v>
      </c>
      <c r="I8" s="157">
        <f t="shared" si="0"/>
        <v>390</v>
      </c>
    </row>
    <row r="9" spans="1:9" s="133" customFormat="1" ht="15.75">
      <c r="A9" s="138"/>
      <c r="B9" s="408" t="s">
        <v>143</v>
      </c>
      <c r="C9" s="409"/>
      <c r="D9" s="409"/>
      <c r="E9" s="409"/>
      <c r="F9" s="410"/>
      <c r="G9" s="158">
        <f>G8</f>
        <v>390</v>
      </c>
      <c r="H9" s="158">
        <f>H8</f>
        <v>0</v>
      </c>
      <c r="I9" s="157">
        <f t="shared" si="0"/>
        <v>390</v>
      </c>
    </row>
    <row r="10" spans="1:9" s="133" customFormat="1" ht="31.5">
      <c r="A10" s="137">
        <v>80101</v>
      </c>
      <c r="B10" s="144" t="s">
        <v>41</v>
      </c>
      <c r="C10" s="303">
        <v>2010</v>
      </c>
      <c r="D10" s="172" t="s">
        <v>161</v>
      </c>
      <c r="E10" s="203" t="s">
        <v>162</v>
      </c>
      <c r="F10" s="437" t="s">
        <v>323</v>
      </c>
      <c r="G10" s="159">
        <v>20</v>
      </c>
      <c r="H10" s="159">
        <v>0</v>
      </c>
      <c r="I10" s="157">
        <f t="shared" si="0"/>
        <v>20</v>
      </c>
    </row>
    <row r="11" spans="1:9" s="133" customFormat="1" ht="47.25">
      <c r="A11" s="137">
        <v>80800</v>
      </c>
      <c r="B11" s="202" t="s">
        <v>44</v>
      </c>
      <c r="C11" s="202" t="s">
        <v>43</v>
      </c>
      <c r="D11" s="305" t="s">
        <v>472</v>
      </c>
      <c r="E11" s="140" t="s">
        <v>42</v>
      </c>
      <c r="F11" s="437"/>
      <c r="G11" s="159">
        <v>106</v>
      </c>
      <c r="H11" s="159">
        <v>0</v>
      </c>
      <c r="I11" s="157">
        <f t="shared" si="0"/>
        <v>106</v>
      </c>
    </row>
    <row r="12" spans="1:9" s="133" customFormat="1" ht="15.75">
      <c r="A12" s="137"/>
      <c r="B12" s="408" t="s">
        <v>143</v>
      </c>
      <c r="C12" s="409"/>
      <c r="D12" s="409"/>
      <c r="E12" s="409"/>
      <c r="F12" s="410"/>
      <c r="G12" s="158">
        <f>G10+G11</f>
        <v>126</v>
      </c>
      <c r="H12" s="158">
        <f>H10+H11</f>
        <v>0</v>
      </c>
      <c r="I12" s="157">
        <f t="shared" si="0"/>
        <v>126</v>
      </c>
    </row>
    <row r="13" spans="1:9" s="133" customFormat="1" ht="15.75">
      <c r="A13" s="137"/>
      <c r="B13" s="183" t="s">
        <v>455</v>
      </c>
      <c r="C13" s="36">
        <v>3240</v>
      </c>
      <c r="D13" s="37"/>
      <c r="E13" s="208" t="s">
        <v>456</v>
      </c>
      <c r="F13" s="411" t="s">
        <v>324</v>
      </c>
      <c r="G13" s="158">
        <f>G14</f>
        <v>85.7</v>
      </c>
      <c r="H13" s="158">
        <f>H14</f>
        <v>0</v>
      </c>
      <c r="I13" s="157">
        <f t="shared" si="0"/>
        <v>85.7</v>
      </c>
    </row>
    <row r="14" spans="1:9" s="133" customFormat="1" ht="31.5" customHeight="1">
      <c r="A14" s="137"/>
      <c r="B14" s="144" t="s">
        <v>409</v>
      </c>
      <c r="C14" s="306">
        <v>3242</v>
      </c>
      <c r="D14" s="306">
        <v>1090</v>
      </c>
      <c r="E14" s="139" t="s">
        <v>393</v>
      </c>
      <c r="F14" s="428"/>
      <c r="G14" s="159">
        <v>85.7</v>
      </c>
      <c r="H14" s="158">
        <v>0</v>
      </c>
      <c r="I14" s="157">
        <f t="shared" si="0"/>
        <v>85.7</v>
      </c>
    </row>
    <row r="15" spans="1:9" s="133" customFormat="1" ht="31.5" customHeight="1">
      <c r="A15" s="137">
        <v>80101</v>
      </c>
      <c r="B15" s="144" t="s">
        <v>41</v>
      </c>
      <c r="C15" s="303">
        <v>2010</v>
      </c>
      <c r="D15" s="172" t="s">
        <v>161</v>
      </c>
      <c r="E15" s="203" t="s">
        <v>162</v>
      </c>
      <c r="F15" s="428"/>
      <c r="G15" s="159">
        <v>40</v>
      </c>
      <c r="H15" s="159">
        <v>0</v>
      </c>
      <c r="I15" s="157">
        <f t="shared" si="0"/>
        <v>40</v>
      </c>
    </row>
    <row r="16" spans="1:9" s="133" customFormat="1" ht="47.25">
      <c r="A16" s="137">
        <v>80800</v>
      </c>
      <c r="B16" s="202" t="s">
        <v>44</v>
      </c>
      <c r="C16" s="202" t="s">
        <v>43</v>
      </c>
      <c r="D16" s="305" t="s">
        <v>472</v>
      </c>
      <c r="E16" s="140" t="s">
        <v>42</v>
      </c>
      <c r="F16" s="412"/>
      <c r="G16" s="159">
        <v>12</v>
      </c>
      <c r="H16" s="159">
        <v>0</v>
      </c>
      <c r="I16" s="157">
        <f t="shared" si="0"/>
        <v>12</v>
      </c>
    </row>
    <row r="17" spans="1:9" s="133" customFormat="1" ht="15.75">
      <c r="A17" s="137"/>
      <c r="B17" s="408" t="s">
        <v>143</v>
      </c>
      <c r="C17" s="409"/>
      <c r="D17" s="409"/>
      <c r="E17" s="409"/>
      <c r="F17" s="410"/>
      <c r="G17" s="158">
        <f>G14+G15+G16</f>
        <v>137.7</v>
      </c>
      <c r="H17" s="158">
        <f>H14+H15+H16</f>
        <v>0</v>
      </c>
      <c r="I17" s="157">
        <f t="shared" si="0"/>
        <v>137.7</v>
      </c>
    </row>
    <row r="18" spans="1:9" s="133" customFormat="1" ht="31.5">
      <c r="A18" s="137"/>
      <c r="B18" s="144" t="s">
        <v>41</v>
      </c>
      <c r="C18" s="303">
        <v>2010</v>
      </c>
      <c r="D18" s="172" t="s">
        <v>161</v>
      </c>
      <c r="E18" s="203" t="s">
        <v>162</v>
      </c>
      <c r="F18" s="411" t="s">
        <v>326</v>
      </c>
      <c r="G18" s="159">
        <v>4</v>
      </c>
      <c r="H18" s="159">
        <v>0</v>
      </c>
      <c r="I18" s="157">
        <f t="shared" si="0"/>
        <v>4</v>
      </c>
    </row>
    <row r="19" spans="1:9" s="133" customFormat="1" ht="46.5" customHeight="1">
      <c r="A19" s="137">
        <v>80800</v>
      </c>
      <c r="B19" s="202" t="s">
        <v>44</v>
      </c>
      <c r="C19" s="202" t="s">
        <v>43</v>
      </c>
      <c r="D19" s="305" t="s">
        <v>472</v>
      </c>
      <c r="E19" s="140" t="s">
        <v>42</v>
      </c>
      <c r="F19" s="412"/>
      <c r="G19" s="159">
        <v>60</v>
      </c>
      <c r="H19" s="159">
        <v>0</v>
      </c>
      <c r="I19" s="157">
        <f t="shared" si="0"/>
        <v>60</v>
      </c>
    </row>
    <row r="20" spans="1:9" s="133" customFormat="1" ht="28.5" customHeight="1">
      <c r="A20" s="137"/>
      <c r="B20" s="408" t="s">
        <v>143</v>
      </c>
      <c r="C20" s="409"/>
      <c r="D20" s="409"/>
      <c r="E20" s="409"/>
      <c r="F20" s="410"/>
      <c r="G20" s="158">
        <f>G18+G19</f>
        <v>64</v>
      </c>
      <c r="H20" s="158">
        <f>H18+H19</f>
        <v>0</v>
      </c>
      <c r="I20" s="157">
        <f t="shared" si="0"/>
        <v>64</v>
      </c>
    </row>
    <row r="21" spans="1:9" s="133" customFormat="1" ht="47.25">
      <c r="A21" s="137">
        <v>80101</v>
      </c>
      <c r="B21" s="144" t="s">
        <v>41</v>
      </c>
      <c r="C21" s="303">
        <v>2010</v>
      </c>
      <c r="D21" s="172" t="s">
        <v>161</v>
      </c>
      <c r="E21" s="203" t="s">
        <v>162</v>
      </c>
      <c r="F21" s="304" t="s">
        <v>329</v>
      </c>
      <c r="G21" s="159">
        <v>20</v>
      </c>
      <c r="H21" s="159">
        <v>0</v>
      </c>
      <c r="I21" s="157">
        <f t="shared" si="0"/>
        <v>20</v>
      </c>
    </row>
    <row r="22" spans="1:9" s="133" customFormat="1" ht="15.75">
      <c r="A22" s="137"/>
      <c r="B22" s="408" t="s">
        <v>143</v>
      </c>
      <c r="C22" s="409"/>
      <c r="D22" s="409"/>
      <c r="E22" s="409"/>
      <c r="F22" s="410"/>
      <c r="G22" s="158">
        <f>G21</f>
        <v>20</v>
      </c>
      <c r="H22" s="158">
        <f>H21</f>
        <v>0</v>
      </c>
      <c r="I22" s="157">
        <f t="shared" si="0"/>
        <v>20</v>
      </c>
    </row>
    <row r="23" spans="1:9" s="133" customFormat="1" ht="74.25" customHeight="1">
      <c r="A23" s="137"/>
      <c r="B23" s="144" t="s">
        <v>41</v>
      </c>
      <c r="C23" s="303">
        <v>2010</v>
      </c>
      <c r="D23" s="172" t="s">
        <v>161</v>
      </c>
      <c r="E23" s="203" t="s">
        <v>162</v>
      </c>
      <c r="F23" s="304" t="s">
        <v>345</v>
      </c>
      <c r="G23" s="159">
        <v>37.5</v>
      </c>
      <c r="H23" s="159">
        <v>0</v>
      </c>
      <c r="I23" s="157">
        <f t="shared" si="0"/>
        <v>37.5</v>
      </c>
    </row>
    <row r="24" spans="1:9" s="133" customFormat="1" ht="15.75" customHeight="1">
      <c r="A24" s="137"/>
      <c r="B24" s="408" t="s">
        <v>143</v>
      </c>
      <c r="C24" s="409"/>
      <c r="D24" s="409"/>
      <c r="E24" s="409"/>
      <c r="F24" s="409"/>
      <c r="G24" s="165">
        <f>G23</f>
        <v>37.5</v>
      </c>
      <c r="H24" s="165">
        <f>H23</f>
        <v>0</v>
      </c>
      <c r="I24" s="157">
        <f t="shared" si="0"/>
        <v>37.5</v>
      </c>
    </row>
    <row r="25" spans="1:9" s="133" customFormat="1" ht="47.25">
      <c r="A25" s="137">
        <v>90501</v>
      </c>
      <c r="B25" s="183" t="s">
        <v>380</v>
      </c>
      <c r="C25" s="36">
        <v>3210</v>
      </c>
      <c r="D25" s="37" t="s">
        <v>165</v>
      </c>
      <c r="E25" s="208" t="s">
        <v>164</v>
      </c>
      <c r="F25" s="307" t="s">
        <v>371</v>
      </c>
      <c r="G25" s="159">
        <v>100</v>
      </c>
      <c r="H25" s="159">
        <v>0</v>
      </c>
      <c r="I25" s="157">
        <f t="shared" si="0"/>
        <v>100</v>
      </c>
    </row>
    <row r="26" spans="1:9" s="133" customFormat="1" ht="15.75">
      <c r="A26" s="137"/>
      <c r="B26" s="408" t="s">
        <v>143</v>
      </c>
      <c r="C26" s="409"/>
      <c r="D26" s="409"/>
      <c r="E26" s="409"/>
      <c r="F26" s="410"/>
      <c r="G26" s="158">
        <f>G25</f>
        <v>100</v>
      </c>
      <c r="H26" s="158">
        <f>H25</f>
        <v>0</v>
      </c>
      <c r="I26" s="157">
        <f t="shared" si="0"/>
        <v>100</v>
      </c>
    </row>
    <row r="27" spans="1:9" s="133" customFormat="1" ht="63">
      <c r="A27" s="137"/>
      <c r="B27" s="144" t="s">
        <v>58</v>
      </c>
      <c r="C27" s="144" t="s">
        <v>169</v>
      </c>
      <c r="D27" s="145" t="s">
        <v>170</v>
      </c>
      <c r="E27" s="139" t="s">
        <v>171</v>
      </c>
      <c r="F27" s="308" t="s">
        <v>421</v>
      </c>
      <c r="G27" s="159">
        <v>15</v>
      </c>
      <c r="H27" s="159">
        <v>0</v>
      </c>
      <c r="I27" s="157">
        <f t="shared" si="0"/>
        <v>15</v>
      </c>
    </row>
    <row r="28" spans="1:9" s="133" customFormat="1" ht="15.75">
      <c r="A28" s="137"/>
      <c r="B28" s="408" t="s">
        <v>143</v>
      </c>
      <c r="C28" s="409"/>
      <c r="D28" s="409"/>
      <c r="E28" s="409"/>
      <c r="F28" s="409"/>
      <c r="G28" s="158">
        <f>G27</f>
        <v>15</v>
      </c>
      <c r="H28" s="158">
        <f>H27</f>
        <v>0</v>
      </c>
      <c r="I28" s="158">
        <f>I27</f>
        <v>15</v>
      </c>
    </row>
    <row r="29" spans="1:9" s="133" customFormat="1" ht="31.5">
      <c r="A29" s="137"/>
      <c r="B29" s="33" t="s">
        <v>51</v>
      </c>
      <c r="C29" s="33" t="s">
        <v>50</v>
      </c>
      <c r="D29" s="64"/>
      <c r="E29" s="63" t="s">
        <v>166</v>
      </c>
      <c r="F29" s="413" t="s">
        <v>157</v>
      </c>
      <c r="G29" s="158">
        <f>G30</f>
        <v>5</v>
      </c>
      <c r="H29" s="158">
        <f>H30</f>
        <v>0</v>
      </c>
      <c r="I29" s="157">
        <f t="shared" si="0"/>
        <v>5</v>
      </c>
    </row>
    <row r="30" spans="1:9" s="133" customFormat="1" ht="31.5">
      <c r="A30" s="137">
        <v>91102</v>
      </c>
      <c r="B30" s="144" t="s">
        <v>54</v>
      </c>
      <c r="C30" s="145" t="s">
        <v>53</v>
      </c>
      <c r="D30" s="145" t="s">
        <v>167</v>
      </c>
      <c r="E30" s="139" t="s">
        <v>52</v>
      </c>
      <c r="F30" s="414"/>
      <c r="G30" s="159">
        <v>5</v>
      </c>
      <c r="H30" s="159">
        <v>0</v>
      </c>
      <c r="I30" s="157">
        <f t="shared" si="0"/>
        <v>5</v>
      </c>
    </row>
    <row r="31" spans="1:9" s="133" customFormat="1" ht="15.75">
      <c r="A31" s="137"/>
      <c r="B31" s="408" t="s">
        <v>143</v>
      </c>
      <c r="C31" s="409"/>
      <c r="D31" s="409"/>
      <c r="E31" s="409"/>
      <c r="F31" s="410"/>
      <c r="G31" s="158">
        <f>G30</f>
        <v>5</v>
      </c>
      <c r="H31" s="158">
        <f>H30</f>
        <v>0</v>
      </c>
      <c r="I31" s="157">
        <f t="shared" si="0"/>
        <v>5</v>
      </c>
    </row>
    <row r="32" spans="1:9" s="133" customFormat="1" ht="31.5">
      <c r="A32" s="137"/>
      <c r="B32" s="33" t="s">
        <v>51</v>
      </c>
      <c r="C32" s="33" t="s">
        <v>50</v>
      </c>
      <c r="D32" s="64"/>
      <c r="E32" s="63" t="s">
        <v>166</v>
      </c>
      <c r="F32" s="415" t="s">
        <v>344</v>
      </c>
      <c r="G32" s="158">
        <f>G33</f>
        <v>7</v>
      </c>
      <c r="H32" s="158">
        <f>H33</f>
        <v>0</v>
      </c>
      <c r="I32" s="157">
        <f t="shared" si="0"/>
        <v>7</v>
      </c>
    </row>
    <row r="33" spans="1:9" s="133" customFormat="1" ht="123.75" customHeight="1">
      <c r="A33" s="138"/>
      <c r="B33" s="144" t="s">
        <v>54</v>
      </c>
      <c r="C33" s="145" t="s">
        <v>53</v>
      </c>
      <c r="D33" s="145" t="s">
        <v>167</v>
      </c>
      <c r="E33" s="139" t="s">
        <v>52</v>
      </c>
      <c r="F33" s="416"/>
      <c r="G33" s="159">
        <v>7</v>
      </c>
      <c r="H33" s="159">
        <v>0</v>
      </c>
      <c r="I33" s="157">
        <f t="shared" si="0"/>
        <v>7</v>
      </c>
    </row>
    <row r="34" spans="1:9" s="133" customFormat="1" ht="15.75">
      <c r="A34" s="138"/>
      <c r="B34" s="408" t="s">
        <v>143</v>
      </c>
      <c r="C34" s="409"/>
      <c r="D34" s="409"/>
      <c r="E34" s="409"/>
      <c r="F34" s="410"/>
      <c r="G34" s="158">
        <f>G33</f>
        <v>7</v>
      </c>
      <c r="H34" s="158">
        <f>H30</f>
        <v>0</v>
      </c>
      <c r="I34" s="157">
        <f t="shared" si="0"/>
        <v>7</v>
      </c>
    </row>
    <row r="35" spans="1:9" s="133" customFormat="1" ht="42.75" customHeight="1">
      <c r="A35" s="138"/>
      <c r="B35" s="33" t="s">
        <v>418</v>
      </c>
      <c r="C35" s="66">
        <v>3130</v>
      </c>
      <c r="D35" s="212"/>
      <c r="E35" s="211" t="s">
        <v>147</v>
      </c>
      <c r="F35" s="415" t="s">
        <v>420</v>
      </c>
      <c r="G35" s="158">
        <f>G36</f>
        <v>25</v>
      </c>
      <c r="H35" s="158">
        <f>H36</f>
        <v>0</v>
      </c>
      <c r="I35" s="157">
        <f t="shared" si="0"/>
        <v>25</v>
      </c>
    </row>
    <row r="36" spans="1:9" s="133" customFormat="1" ht="67.5" customHeight="1">
      <c r="A36" s="138"/>
      <c r="B36" s="144" t="s">
        <v>419</v>
      </c>
      <c r="C36" s="144" t="s">
        <v>168</v>
      </c>
      <c r="D36" s="145" t="s">
        <v>167</v>
      </c>
      <c r="E36" s="139" t="s">
        <v>76</v>
      </c>
      <c r="F36" s="416"/>
      <c r="G36" s="158">
        <v>25</v>
      </c>
      <c r="H36" s="158">
        <v>0</v>
      </c>
      <c r="I36" s="157">
        <f t="shared" si="0"/>
        <v>25</v>
      </c>
    </row>
    <row r="37" spans="1:9" s="133" customFormat="1" ht="15.75">
      <c r="A37" s="138"/>
      <c r="B37" s="408" t="s">
        <v>143</v>
      </c>
      <c r="C37" s="409"/>
      <c r="D37" s="409"/>
      <c r="E37" s="409"/>
      <c r="F37" s="410"/>
      <c r="G37" s="158">
        <f>G36</f>
        <v>25</v>
      </c>
      <c r="H37" s="158">
        <f>H36</f>
        <v>0</v>
      </c>
      <c r="I37" s="157">
        <f t="shared" si="0"/>
        <v>25</v>
      </c>
    </row>
    <row r="38" spans="1:9" s="133" customFormat="1" ht="78.75">
      <c r="A38" s="137">
        <v>91108</v>
      </c>
      <c r="B38" s="144" t="s">
        <v>56</v>
      </c>
      <c r="C38" s="303">
        <v>3140</v>
      </c>
      <c r="D38" s="172" t="s">
        <v>167</v>
      </c>
      <c r="E38" s="203" t="s">
        <v>55</v>
      </c>
      <c r="F38" s="141" t="s">
        <v>401</v>
      </c>
      <c r="G38" s="159">
        <v>195</v>
      </c>
      <c r="H38" s="159">
        <v>0</v>
      </c>
      <c r="I38" s="157">
        <f t="shared" si="0"/>
        <v>195</v>
      </c>
    </row>
    <row r="39" spans="1:9" s="133" customFormat="1" ht="15.75">
      <c r="A39" s="137"/>
      <c r="B39" s="408" t="s">
        <v>143</v>
      </c>
      <c r="C39" s="409"/>
      <c r="D39" s="409"/>
      <c r="E39" s="409"/>
      <c r="F39" s="410"/>
      <c r="G39" s="158">
        <f>G38</f>
        <v>195</v>
      </c>
      <c r="H39" s="158">
        <f>H38</f>
        <v>0</v>
      </c>
      <c r="I39" s="157">
        <f t="shared" si="0"/>
        <v>195</v>
      </c>
    </row>
    <row r="40" spans="1:9" s="133" customFormat="1" ht="31.5">
      <c r="A40" s="137"/>
      <c r="B40" s="33" t="s">
        <v>62</v>
      </c>
      <c r="C40" s="214">
        <v>7600</v>
      </c>
      <c r="D40" s="37"/>
      <c r="E40" s="208" t="s">
        <v>61</v>
      </c>
      <c r="F40" s="417" t="s">
        <v>423</v>
      </c>
      <c r="G40" s="158">
        <f>G41</f>
        <v>20</v>
      </c>
      <c r="H40" s="158">
        <f>H41</f>
        <v>0</v>
      </c>
      <c r="I40" s="157">
        <f t="shared" si="0"/>
        <v>20</v>
      </c>
    </row>
    <row r="41" spans="1:9" s="133" customFormat="1" ht="106.5" customHeight="1">
      <c r="A41" s="138"/>
      <c r="B41" s="144" t="s">
        <v>410</v>
      </c>
      <c r="C41" s="173">
        <v>7640</v>
      </c>
      <c r="D41" s="172" t="s">
        <v>412</v>
      </c>
      <c r="E41" s="203" t="s">
        <v>411</v>
      </c>
      <c r="F41" s="418"/>
      <c r="G41" s="159">
        <v>20</v>
      </c>
      <c r="H41" s="159">
        <v>0</v>
      </c>
      <c r="I41" s="157">
        <f t="shared" si="0"/>
        <v>20</v>
      </c>
    </row>
    <row r="42" spans="1:9" s="133" customFormat="1" ht="15.75">
      <c r="A42" s="138">
        <v>180410</v>
      </c>
      <c r="B42" s="408" t="s">
        <v>143</v>
      </c>
      <c r="C42" s="409"/>
      <c r="D42" s="409"/>
      <c r="E42" s="409"/>
      <c r="F42" s="410"/>
      <c r="G42" s="158">
        <f>G41</f>
        <v>20</v>
      </c>
      <c r="H42" s="158">
        <f>H41</f>
        <v>0</v>
      </c>
      <c r="I42" s="157">
        <f t="shared" si="0"/>
        <v>20</v>
      </c>
    </row>
    <row r="43" spans="1:9" s="133" customFormat="1" ht="63">
      <c r="A43" s="138"/>
      <c r="B43" s="144" t="s">
        <v>353</v>
      </c>
      <c r="C43" s="173">
        <v>7693</v>
      </c>
      <c r="D43" s="174" t="s">
        <v>60</v>
      </c>
      <c r="E43" s="139" t="s">
        <v>59</v>
      </c>
      <c r="F43" s="310" t="s">
        <v>422</v>
      </c>
      <c r="G43" s="159">
        <v>729.1</v>
      </c>
      <c r="H43" s="159">
        <v>0</v>
      </c>
      <c r="I43" s="157">
        <f t="shared" si="0"/>
        <v>729.1</v>
      </c>
    </row>
    <row r="44" spans="1:9" s="133" customFormat="1" ht="15.75">
      <c r="A44" s="138"/>
      <c r="B44" s="408" t="s">
        <v>143</v>
      </c>
      <c r="C44" s="409"/>
      <c r="D44" s="409"/>
      <c r="E44" s="409"/>
      <c r="F44" s="410"/>
      <c r="G44" s="158">
        <f>G43</f>
        <v>729.1</v>
      </c>
      <c r="H44" s="158">
        <f>H43</f>
        <v>0</v>
      </c>
      <c r="I44" s="157">
        <f t="shared" si="0"/>
        <v>729.1</v>
      </c>
    </row>
    <row r="45" spans="1:9" s="133" customFormat="1" ht="47.25">
      <c r="A45" s="138"/>
      <c r="B45" s="34" t="s">
        <v>358</v>
      </c>
      <c r="C45" s="144" t="s">
        <v>356</v>
      </c>
      <c r="D45" s="145"/>
      <c r="E45" s="139" t="s">
        <v>357</v>
      </c>
      <c r="F45" s="419" t="s">
        <v>328</v>
      </c>
      <c r="G45" s="159">
        <v>150</v>
      </c>
      <c r="H45" s="159">
        <v>0</v>
      </c>
      <c r="I45" s="157">
        <f t="shared" si="0"/>
        <v>150</v>
      </c>
    </row>
    <row r="46" spans="1:9" s="133" customFormat="1" ht="45" customHeight="1">
      <c r="A46" s="138">
        <v>210105</v>
      </c>
      <c r="B46" s="144" t="s">
        <v>64</v>
      </c>
      <c r="C46" s="173">
        <v>8110</v>
      </c>
      <c r="D46" s="174" t="s">
        <v>199</v>
      </c>
      <c r="E46" s="139" t="s">
        <v>351</v>
      </c>
      <c r="F46" s="420"/>
      <c r="G46" s="159">
        <v>150</v>
      </c>
      <c r="H46" s="159">
        <v>0</v>
      </c>
      <c r="I46" s="157">
        <f t="shared" si="0"/>
        <v>150</v>
      </c>
    </row>
    <row r="47" spans="1:9" s="133" customFormat="1" ht="15.75">
      <c r="A47" s="138"/>
      <c r="B47" s="408" t="s">
        <v>143</v>
      </c>
      <c r="C47" s="409"/>
      <c r="D47" s="409"/>
      <c r="E47" s="409"/>
      <c r="F47" s="410"/>
      <c r="G47" s="158">
        <f>G46</f>
        <v>150</v>
      </c>
      <c r="H47" s="158">
        <f>H46</f>
        <v>0</v>
      </c>
      <c r="I47" s="157">
        <f t="shared" si="0"/>
        <v>150</v>
      </c>
    </row>
    <row r="48" spans="1:9" s="133" customFormat="1" ht="15.75">
      <c r="A48" s="138">
        <v>210107</v>
      </c>
      <c r="B48" s="144" t="s">
        <v>66</v>
      </c>
      <c r="C48" s="173">
        <v>8200</v>
      </c>
      <c r="D48" s="174"/>
      <c r="E48" s="139" t="s">
        <v>65</v>
      </c>
      <c r="F48" s="426" t="s">
        <v>372</v>
      </c>
      <c r="G48" s="159">
        <f>G50</f>
        <v>40</v>
      </c>
      <c r="H48" s="159">
        <f>H50</f>
        <v>0</v>
      </c>
      <c r="I48" s="157">
        <f t="shared" si="0"/>
        <v>40</v>
      </c>
    </row>
    <row r="49" spans="1:9" s="133" customFormat="1" ht="13.5" customHeight="1" hidden="1">
      <c r="A49" s="138"/>
      <c r="B49" s="144" t="s">
        <v>67</v>
      </c>
      <c r="C49" s="173">
        <v>8220</v>
      </c>
      <c r="D49" s="174" t="s">
        <v>183</v>
      </c>
      <c r="E49" s="139" t="s">
        <v>182</v>
      </c>
      <c r="F49" s="438"/>
      <c r="G49" s="159"/>
      <c r="H49" s="159">
        <v>0</v>
      </c>
      <c r="I49" s="157">
        <f t="shared" si="0"/>
        <v>0</v>
      </c>
    </row>
    <row r="50" spans="1:9" s="133" customFormat="1" ht="42.75" customHeight="1">
      <c r="A50" s="138"/>
      <c r="B50" s="144" t="s">
        <v>67</v>
      </c>
      <c r="C50" s="173">
        <v>8220</v>
      </c>
      <c r="D50" s="174" t="s">
        <v>183</v>
      </c>
      <c r="E50" s="139" t="s">
        <v>182</v>
      </c>
      <c r="F50" s="427"/>
      <c r="G50" s="159">
        <v>40</v>
      </c>
      <c r="H50" s="159">
        <v>0</v>
      </c>
      <c r="I50" s="157">
        <f t="shared" si="0"/>
        <v>40</v>
      </c>
    </row>
    <row r="51" spans="1:9" s="133" customFormat="1" ht="15.75">
      <c r="A51" s="138"/>
      <c r="B51" s="408" t="s">
        <v>143</v>
      </c>
      <c r="C51" s="409"/>
      <c r="D51" s="409"/>
      <c r="E51" s="409"/>
      <c r="F51" s="410"/>
      <c r="G51" s="158">
        <f>G50</f>
        <v>40</v>
      </c>
      <c r="H51" s="158">
        <f>H50</f>
        <v>0</v>
      </c>
      <c r="I51" s="157">
        <f t="shared" si="0"/>
        <v>40</v>
      </c>
    </row>
    <row r="52" spans="1:9" s="133" customFormat="1" ht="31.5">
      <c r="A52" s="137"/>
      <c r="B52" s="169" t="s">
        <v>68</v>
      </c>
      <c r="C52" s="169"/>
      <c r="D52" s="171"/>
      <c r="E52" s="175" t="s">
        <v>294</v>
      </c>
      <c r="F52" s="142"/>
      <c r="G52" s="158">
        <f>G53</f>
        <v>1401.6000000000001</v>
      </c>
      <c r="H52" s="158">
        <f>H53</f>
        <v>0</v>
      </c>
      <c r="I52" s="157">
        <f t="shared" si="0"/>
        <v>1401.6000000000001</v>
      </c>
    </row>
    <row r="53" spans="1:9" s="133" customFormat="1" ht="31.5">
      <c r="A53" s="137"/>
      <c r="B53" s="144" t="s">
        <v>69</v>
      </c>
      <c r="C53" s="144"/>
      <c r="D53" s="145"/>
      <c r="E53" s="140" t="s">
        <v>293</v>
      </c>
      <c r="F53" s="142"/>
      <c r="G53" s="159">
        <f>G56+G59+G62+G64</f>
        <v>1401.6000000000001</v>
      </c>
      <c r="H53" s="159">
        <f>H56+H59+H62+H64</f>
        <v>0</v>
      </c>
      <c r="I53" s="157">
        <f t="shared" si="0"/>
        <v>1401.6000000000001</v>
      </c>
    </row>
    <row r="54" spans="1:9" s="133" customFormat="1" ht="15.75" customHeight="1">
      <c r="A54" s="137"/>
      <c r="B54" s="34" t="s">
        <v>355</v>
      </c>
      <c r="C54" s="186">
        <v>1160</v>
      </c>
      <c r="D54" s="187"/>
      <c r="E54" s="38" t="s">
        <v>347</v>
      </c>
      <c r="F54" s="415" t="s">
        <v>325</v>
      </c>
      <c r="G54" s="159">
        <f>G55</f>
        <v>977.4</v>
      </c>
      <c r="H54" s="159">
        <f>H55</f>
        <v>0</v>
      </c>
      <c r="I54" s="157">
        <f t="shared" si="0"/>
        <v>977.4</v>
      </c>
    </row>
    <row r="55" spans="1:9" s="133" customFormat="1" ht="97.5" customHeight="1">
      <c r="A55" s="137">
        <v>70201</v>
      </c>
      <c r="B55" s="144" t="s">
        <v>386</v>
      </c>
      <c r="C55" s="173">
        <v>1162</v>
      </c>
      <c r="D55" s="174" t="s">
        <v>198</v>
      </c>
      <c r="E55" s="139" t="s">
        <v>384</v>
      </c>
      <c r="F55" s="416"/>
      <c r="G55" s="159">
        <v>977.4</v>
      </c>
      <c r="H55" s="159">
        <v>0</v>
      </c>
      <c r="I55" s="157">
        <f t="shared" si="0"/>
        <v>977.4</v>
      </c>
    </row>
    <row r="56" spans="1:9" s="133" customFormat="1" ht="15.75">
      <c r="A56" s="137"/>
      <c r="B56" s="408" t="s">
        <v>143</v>
      </c>
      <c r="C56" s="409"/>
      <c r="D56" s="409"/>
      <c r="E56" s="409"/>
      <c r="F56" s="410"/>
      <c r="G56" s="158">
        <f>G55</f>
        <v>977.4</v>
      </c>
      <c r="H56" s="158">
        <f>H55</f>
        <v>0</v>
      </c>
      <c r="I56" s="157">
        <f t="shared" si="0"/>
        <v>977.4</v>
      </c>
    </row>
    <row r="57" spans="1:9" s="133" customFormat="1" ht="15.75">
      <c r="A57" s="137"/>
      <c r="B57" s="34" t="s">
        <v>355</v>
      </c>
      <c r="C57" s="186">
        <v>1160</v>
      </c>
      <c r="D57" s="187"/>
      <c r="E57" s="38" t="s">
        <v>347</v>
      </c>
      <c r="F57" s="429" t="s">
        <v>368</v>
      </c>
      <c r="G57" s="158">
        <f>G58</f>
        <v>25</v>
      </c>
      <c r="H57" s="158">
        <f>H58</f>
        <v>0</v>
      </c>
      <c r="I57" s="158">
        <f>I58</f>
        <v>25</v>
      </c>
    </row>
    <row r="58" spans="1:9" s="133" customFormat="1" ht="39" customHeight="1">
      <c r="A58" s="137"/>
      <c r="B58" s="144" t="s">
        <v>386</v>
      </c>
      <c r="C58" s="173">
        <v>1162</v>
      </c>
      <c r="D58" s="174" t="s">
        <v>198</v>
      </c>
      <c r="E58" s="139" t="s">
        <v>384</v>
      </c>
      <c r="F58" s="430"/>
      <c r="G58" s="159">
        <v>25</v>
      </c>
      <c r="H58" s="159">
        <v>0</v>
      </c>
      <c r="I58" s="157">
        <f t="shared" si="0"/>
        <v>25</v>
      </c>
    </row>
    <row r="59" spans="1:9" s="133" customFormat="1" ht="15.75">
      <c r="A59" s="137"/>
      <c r="B59" s="408" t="s">
        <v>143</v>
      </c>
      <c r="C59" s="409"/>
      <c r="D59" s="409"/>
      <c r="E59" s="409"/>
      <c r="F59" s="410"/>
      <c r="G59" s="158">
        <f>G58</f>
        <v>25</v>
      </c>
      <c r="H59" s="158">
        <f>H58</f>
        <v>0</v>
      </c>
      <c r="I59" s="157">
        <f t="shared" si="0"/>
        <v>25</v>
      </c>
    </row>
    <row r="60" spans="1:9" s="133" customFormat="1" ht="15.75">
      <c r="A60" s="137"/>
      <c r="B60" s="34" t="s">
        <v>355</v>
      </c>
      <c r="C60" s="186">
        <v>1160</v>
      </c>
      <c r="D60" s="187"/>
      <c r="E60" s="38" t="s">
        <v>347</v>
      </c>
      <c r="F60" s="301"/>
      <c r="G60" s="158">
        <f>G61</f>
        <v>75</v>
      </c>
      <c r="H60" s="158">
        <f>H61</f>
        <v>0</v>
      </c>
      <c r="I60" s="158">
        <f>I61</f>
        <v>75</v>
      </c>
    </row>
    <row r="61" spans="1:9" s="133" customFormat="1" ht="31.5">
      <c r="A61" s="137"/>
      <c r="B61" s="144" t="s">
        <v>386</v>
      </c>
      <c r="C61" s="173">
        <v>1162</v>
      </c>
      <c r="D61" s="174" t="s">
        <v>198</v>
      </c>
      <c r="E61" s="139" t="s">
        <v>384</v>
      </c>
      <c r="F61" s="311" t="s">
        <v>369</v>
      </c>
      <c r="G61" s="159">
        <v>75</v>
      </c>
      <c r="H61" s="158">
        <v>0</v>
      </c>
      <c r="I61" s="157">
        <f t="shared" si="0"/>
        <v>75</v>
      </c>
    </row>
    <row r="62" spans="1:9" s="133" customFormat="1" ht="15.75">
      <c r="A62" s="137"/>
      <c r="B62" s="408" t="s">
        <v>143</v>
      </c>
      <c r="C62" s="409"/>
      <c r="D62" s="409"/>
      <c r="E62" s="409"/>
      <c r="F62" s="410"/>
      <c r="G62" s="158">
        <f>G61</f>
        <v>75</v>
      </c>
      <c r="H62" s="158">
        <f>H61</f>
        <v>0</v>
      </c>
      <c r="I62" s="157">
        <f t="shared" si="0"/>
        <v>75</v>
      </c>
    </row>
    <row r="63" spans="1:9" s="133" customFormat="1" ht="82.5" customHeight="1">
      <c r="A63" s="137">
        <v>70201</v>
      </c>
      <c r="B63" s="144" t="s">
        <v>72</v>
      </c>
      <c r="C63" s="173">
        <v>1020</v>
      </c>
      <c r="D63" s="174" t="s">
        <v>196</v>
      </c>
      <c r="E63" s="139" t="s">
        <v>71</v>
      </c>
      <c r="F63" s="141" t="s">
        <v>401</v>
      </c>
      <c r="G63" s="159">
        <v>324.2</v>
      </c>
      <c r="H63" s="159">
        <v>0</v>
      </c>
      <c r="I63" s="157">
        <f t="shared" si="0"/>
        <v>324.2</v>
      </c>
    </row>
    <row r="64" spans="1:9" s="133" customFormat="1" ht="15.75">
      <c r="A64" s="137"/>
      <c r="B64" s="408" t="s">
        <v>143</v>
      </c>
      <c r="C64" s="409"/>
      <c r="D64" s="409"/>
      <c r="E64" s="409"/>
      <c r="F64" s="410"/>
      <c r="G64" s="158">
        <f>G63</f>
        <v>324.2</v>
      </c>
      <c r="H64" s="158">
        <f>H63</f>
        <v>0</v>
      </c>
      <c r="I64" s="157">
        <f t="shared" si="0"/>
        <v>324.2</v>
      </c>
    </row>
    <row r="65" spans="1:9" s="133" customFormat="1" ht="37.5" customHeight="1">
      <c r="A65" s="137"/>
      <c r="B65" s="171" t="s">
        <v>191</v>
      </c>
      <c r="C65" s="303"/>
      <c r="D65" s="172"/>
      <c r="E65" s="175" t="s">
        <v>292</v>
      </c>
      <c r="F65" s="312"/>
      <c r="G65" s="158">
        <f>G66</f>
        <v>3388.4</v>
      </c>
      <c r="H65" s="158">
        <f>H66</f>
        <v>100</v>
      </c>
      <c r="I65" s="157">
        <f t="shared" si="0"/>
        <v>3488.4</v>
      </c>
    </row>
    <row r="66" spans="1:9" s="133" customFormat="1" ht="31.5">
      <c r="A66" s="137"/>
      <c r="B66" s="145" t="s">
        <v>192</v>
      </c>
      <c r="C66" s="303"/>
      <c r="D66" s="172"/>
      <c r="E66" s="140" t="s">
        <v>291</v>
      </c>
      <c r="F66" s="143"/>
      <c r="G66" s="159">
        <f>G68+G70</f>
        <v>3388.4</v>
      </c>
      <c r="H66" s="159">
        <f>H70</f>
        <v>100</v>
      </c>
      <c r="I66" s="157">
        <f t="shared" si="0"/>
        <v>3488.4</v>
      </c>
    </row>
    <row r="67" spans="1:9" s="133" customFormat="1" ht="15.75">
      <c r="A67" s="137"/>
      <c r="B67" s="169" t="s">
        <v>75</v>
      </c>
      <c r="C67" s="313">
        <v>3130</v>
      </c>
      <c r="D67" s="314"/>
      <c r="E67" s="315" t="s">
        <v>147</v>
      </c>
      <c r="F67" s="143"/>
      <c r="G67" s="159">
        <f>G68</f>
        <v>25</v>
      </c>
      <c r="H67" s="159">
        <f>H68</f>
        <v>0</v>
      </c>
      <c r="I67" s="157">
        <f t="shared" si="0"/>
        <v>25</v>
      </c>
    </row>
    <row r="68" spans="1:9" s="133" customFormat="1" ht="63">
      <c r="A68" s="137">
        <v>91103</v>
      </c>
      <c r="B68" s="144" t="s">
        <v>77</v>
      </c>
      <c r="C68" s="144" t="s">
        <v>168</v>
      </c>
      <c r="D68" s="145" t="s">
        <v>167</v>
      </c>
      <c r="E68" s="139" t="s">
        <v>76</v>
      </c>
      <c r="F68" s="309" t="s">
        <v>157</v>
      </c>
      <c r="G68" s="159">
        <v>25</v>
      </c>
      <c r="H68" s="159">
        <v>0</v>
      </c>
      <c r="I68" s="157">
        <f t="shared" si="0"/>
        <v>25</v>
      </c>
    </row>
    <row r="69" spans="1:9" s="133" customFormat="1" ht="15.75">
      <c r="A69" s="137"/>
      <c r="B69" s="408" t="s">
        <v>143</v>
      </c>
      <c r="C69" s="409"/>
      <c r="D69" s="409"/>
      <c r="E69" s="409"/>
      <c r="F69" s="410"/>
      <c r="G69" s="158">
        <f>G68</f>
        <v>25</v>
      </c>
      <c r="H69" s="158">
        <f>H68</f>
        <v>0</v>
      </c>
      <c r="I69" s="157">
        <f t="shared" si="0"/>
        <v>25</v>
      </c>
    </row>
    <row r="70" spans="1:9" s="133" customFormat="1" ht="37.5" customHeight="1">
      <c r="A70" s="138"/>
      <c r="B70" s="169" t="s">
        <v>296</v>
      </c>
      <c r="C70" s="313">
        <v>5000</v>
      </c>
      <c r="D70" s="172"/>
      <c r="E70" s="316" t="s">
        <v>295</v>
      </c>
      <c r="G70" s="159">
        <f>G71+G73+G75</f>
        <v>3363.4</v>
      </c>
      <c r="H70" s="159">
        <f>H71+H73+H75</f>
        <v>100</v>
      </c>
      <c r="I70" s="157">
        <f t="shared" si="0"/>
        <v>3463.4</v>
      </c>
    </row>
    <row r="71" spans="1:9" s="133" customFormat="1" ht="15.75">
      <c r="A71" s="138"/>
      <c r="B71" s="169" t="s">
        <v>297</v>
      </c>
      <c r="C71" s="313">
        <v>5010</v>
      </c>
      <c r="D71" s="172"/>
      <c r="E71" s="315" t="s">
        <v>193</v>
      </c>
      <c r="F71" s="422" t="s">
        <v>327</v>
      </c>
      <c r="G71" s="159">
        <f>G72</f>
        <v>214.3</v>
      </c>
      <c r="H71" s="159">
        <f>H72</f>
        <v>0</v>
      </c>
      <c r="I71" s="157">
        <f t="shared" si="0"/>
        <v>214.3</v>
      </c>
    </row>
    <row r="72" spans="1:9" s="133" customFormat="1" ht="31.5">
      <c r="A72" s="138">
        <v>130102</v>
      </c>
      <c r="B72" s="303">
        <v>1115011</v>
      </c>
      <c r="C72" s="173">
        <v>5011</v>
      </c>
      <c r="D72" s="174" t="s">
        <v>194</v>
      </c>
      <c r="E72" s="139" t="s">
        <v>148</v>
      </c>
      <c r="F72" s="422"/>
      <c r="G72" s="159">
        <v>214.3</v>
      </c>
      <c r="H72" s="159">
        <v>0</v>
      </c>
      <c r="I72" s="157">
        <f t="shared" si="0"/>
        <v>214.3</v>
      </c>
    </row>
    <row r="73" spans="1:9" s="133" customFormat="1" ht="31.5">
      <c r="A73" s="138"/>
      <c r="B73" s="313">
        <v>1115030</v>
      </c>
      <c r="C73" s="313">
        <v>5030</v>
      </c>
      <c r="D73" s="172"/>
      <c r="E73" s="317" t="s">
        <v>144</v>
      </c>
      <c r="F73" s="422"/>
      <c r="G73" s="159">
        <f>G74</f>
        <v>2903.5</v>
      </c>
      <c r="H73" s="159">
        <f>H74</f>
        <v>100</v>
      </c>
      <c r="I73" s="157">
        <f t="shared" si="0"/>
        <v>3003.5</v>
      </c>
    </row>
    <row r="74" spans="1:9" s="133" customFormat="1" ht="47.25">
      <c r="A74" s="138">
        <v>130107</v>
      </c>
      <c r="B74" s="303">
        <v>1115031</v>
      </c>
      <c r="C74" s="303">
        <v>5031</v>
      </c>
      <c r="D74" s="174" t="s">
        <v>194</v>
      </c>
      <c r="E74" s="203" t="s">
        <v>195</v>
      </c>
      <c r="F74" s="422"/>
      <c r="G74" s="159">
        <v>2903.5</v>
      </c>
      <c r="H74" s="159">
        <v>100</v>
      </c>
      <c r="I74" s="157">
        <f t="shared" si="0"/>
        <v>3003.5</v>
      </c>
    </row>
    <row r="75" spans="1:9" s="133" customFormat="1" ht="31.5">
      <c r="A75" s="138"/>
      <c r="B75" s="313">
        <v>1115060</v>
      </c>
      <c r="C75" s="313">
        <v>5060</v>
      </c>
      <c r="D75" s="318"/>
      <c r="E75" s="317" t="s">
        <v>145</v>
      </c>
      <c r="F75" s="422"/>
      <c r="G75" s="159">
        <f>G76+G77</f>
        <v>245.6</v>
      </c>
      <c r="H75" s="159">
        <f>H76+H77</f>
        <v>0</v>
      </c>
      <c r="I75" s="157">
        <f t="shared" si="0"/>
        <v>245.6</v>
      </c>
    </row>
    <row r="76" spans="1:9" s="133" customFormat="1" ht="47.25">
      <c r="A76" s="138">
        <v>130112</v>
      </c>
      <c r="B76" s="303">
        <v>1115062</v>
      </c>
      <c r="C76" s="303">
        <v>5062</v>
      </c>
      <c r="D76" s="174" t="s">
        <v>194</v>
      </c>
      <c r="E76" s="203" t="s">
        <v>146</v>
      </c>
      <c r="F76" s="422"/>
      <c r="G76" s="159">
        <v>60</v>
      </c>
      <c r="H76" s="159">
        <v>0</v>
      </c>
      <c r="I76" s="157">
        <f t="shared" si="0"/>
        <v>60</v>
      </c>
    </row>
    <row r="77" spans="1:9" s="133" customFormat="1" ht="33.75" customHeight="1">
      <c r="A77" s="138">
        <v>130113</v>
      </c>
      <c r="B77" s="303">
        <v>1115063</v>
      </c>
      <c r="C77" s="303">
        <v>5063</v>
      </c>
      <c r="D77" s="174" t="s">
        <v>194</v>
      </c>
      <c r="E77" s="203" t="s">
        <v>149</v>
      </c>
      <c r="F77" s="414"/>
      <c r="G77" s="159">
        <v>185.6</v>
      </c>
      <c r="H77" s="159">
        <v>0</v>
      </c>
      <c r="I77" s="157">
        <f t="shared" si="0"/>
        <v>185.6</v>
      </c>
    </row>
    <row r="78" spans="1:9" s="133" customFormat="1" ht="15.75">
      <c r="A78" s="138"/>
      <c r="B78" s="408" t="s">
        <v>143</v>
      </c>
      <c r="C78" s="409"/>
      <c r="D78" s="409"/>
      <c r="E78" s="409"/>
      <c r="F78" s="410"/>
      <c r="G78" s="158">
        <f>G72+G74+G76+G77</f>
        <v>3363.4</v>
      </c>
      <c r="H78" s="158">
        <f>H72+H74+H76+H77</f>
        <v>100</v>
      </c>
      <c r="I78" s="157">
        <f t="shared" si="0"/>
        <v>3463.4</v>
      </c>
    </row>
    <row r="79" spans="1:9" s="133" customFormat="1" ht="47.25" customHeight="1">
      <c r="A79" s="137"/>
      <c r="B79" s="169" t="s">
        <v>78</v>
      </c>
      <c r="C79" s="169"/>
      <c r="D79" s="171"/>
      <c r="E79" s="170" t="s">
        <v>298</v>
      </c>
      <c r="F79" s="151"/>
      <c r="G79" s="158">
        <f>G80</f>
        <v>1715.8</v>
      </c>
      <c r="H79" s="158">
        <f>H80</f>
        <v>0</v>
      </c>
      <c r="I79" s="157">
        <f t="shared" si="0"/>
        <v>1715.8</v>
      </c>
    </row>
    <row r="80" spans="1:9" s="133" customFormat="1" ht="47.25">
      <c r="A80" s="137"/>
      <c r="B80" s="169" t="s">
        <v>79</v>
      </c>
      <c r="C80" s="169" t="s">
        <v>304</v>
      </c>
      <c r="D80" s="145"/>
      <c r="E80" s="139" t="s">
        <v>299</v>
      </c>
      <c r="F80" s="143"/>
      <c r="G80" s="159">
        <f>G88+G91+G95</f>
        <v>1715.8</v>
      </c>
      <c r="H80" s="159">
        <f>H88+H91+H95</f>
        <v>0</v>
      </c>
      <c r="I80" s="157">
        <f t="shared" si="0"/>
        <v>1715.8</v>
      </c>
    </row>
    <row r="81" spans="1:9" s="133" customFormat="1" ht="31.5">
      <c r="A81" s="137"/>
      <c r="B81" s="144" t="s">
        <v>97</v>
      </c>
      <c r="C81" s="319" t="s">
        <v>95</v>
      </c>
      <c r="D81" s="145" t="s">
        <v>319</v>
      </c>
      <c r="E81" s="320" t="s">
        <v>205</v>
      </c>
      <c r="F81" s="423" t="s">
        <v>370</v>
      </c>
      <c r="G81" s="159">
        <v>50</v>
      </c>
      <c r="H81" s="159">
        <v>0</v>
      </c>
      <c r="I81" s="157">
        <f t="shared" si="0"/>
        <v>50</v>
      </c>
    </row>
    <row r="82" spans="1:9" s="133" customFormat="1" ht="94.5">
      <c r="A82" s="138"/>
      <c r="B82" s="33" t="s">
        <v>110</v>
      </c>
      <c r="C82" s="169" t="s">
        <v>109</v>
      </c>
      <c r="D82" s="171"/>
      <c r="E82" s="170" t="s">
        <v>204</v>
      </c>
      <c r="F82" s="424"/>
      <c r="G82" s="159">
        <v>106</v>
      </c>
      <c r="H82" s="159">
        <v>0</v>
      </c>
      <c r="I82" s="157">
        <f t="shared" si="0"/>
        <v>106</v>
      </c>
    </row>
    <row r="83" spans="1:9" s="133" customFormat="1" ht="15.75">
      <c r="A83" s="138"/>
      <c r="B83" s="144" t="s">
        <v>388</v>
      </c>
      <c r="C83" s="169" t="s">
        <v>389</v>
      </c>
      <c r="D83" s="171"/>
      <c r="E83" s="170" t="s">
        <v>111</v>
      </c>
      <c r="F83" s="424"/>
      <c r="G83" s="158">
        <f>G84+G85</f>
        <v>215</v>
      </c>
      <c r="H83" s="158">
        <f>H84+H85</f>
        <v>0</v>
      </c>
      <c r="I83" s="157">
        <f t="shared" si="0"/>
        <v>215</v>
      </c>
    </row>
    <row r="84" spans="1:9" s="133" customFormat="1" ht="31.5" customHeight="1">
      <c r="A84" s="138">
        <v>90214</v>
      </c>
      <c r="B84" s="144" t="s">
        <v>390</v>
      </c>
      <c r="C84" s="306">
        <v>3191</v>
      </c>
      <c r="D84" s="306">
        <v>1030</v>
      </c>
      <c r="E84" s="139" t="s">
        <v>152</v>
      </c>
      <c r="F84" s="424"/>
      <c r="G84" s="159">
        <v>45</v>
      </c>
      <c r="H84" s="159">
        <v>0</v>
      </c>
      <c r="I84" s="157">
        <f t="shared" si="0"/>
        <v>45</v>
      </c>
    </row>
    <row r="85" spans="1:9" s="133" customFormat="1" ht="60.75" customHeight="1">
      <c r="A85" s="138">
        <v>91209</v>
      </c>
      <c r="B85" s="144" t="s">
        <v>391</v>
      </c>
      <c r="C85" s="306">
        <v>3192</v>
      </c>
      <c r="D85" s="306">
        <v>1030</v>
      </c>
      <c r="E85" s="139" t="s">
        <v>481</v>
      </c>
      <c r="F85" s="424"/>
      <c r="G85" s="159">
        <v>170</v>
      </c>
      <c r="H85" s="159">
        <v>0</v>
      </c>
      <c r="I85" s="157">
        <f t="shared" si="0"/>
        <v>170</v>
      </c>
    </row>
    <row r="86" spans="1:9" s="133" customFormat="1" ht="15.75">
      <c r="A86" s="138"/>
      <c r="B86" s="183" t="s">
        <v>457</v>
      </c>
      <c r="C86" s="36">
        <v>3240</v>
      </c>
      <c r="D86" s="37"/>
      <c r="E86" s="208" t="s">
        <v>456</v>
      </c>
      <c r="F86" s="424"/>
      <c r="G86" s="159">
        <f>G87</f>
        <v>616.3</v>
      </c>
      <c r="H86" s="159">
        <f>H87</f>
        <v>0</v>
      </c>
      <c r="I86" s="157">
        <f t="shared" si="0"/>
        <v>616.3</v>
      </c>
    </row>
    <row r="87" spans="1:9" s="133" customFormat="1" ht="31.5">
      <c r="A87" s="146">
        <v>90412</v>
      </c>
      <c r="B87" s="144" t="s">
        <v>394</v>
      </c>
      <c r="C87" s="306">
        <v>3242</v>
      </c>
      <c r="D87" s="306">
        <v>1090</v>
      </c>
      <c r="E87" s="139" t="s">
        <v>393</v>
      </c>
      <c r="F87" s="425"/>
      <c r="G87" s="159">
        <v>616.3</v>
      </c>
      <c r="H87" s="159">
        <v>0</v>
      </c>
      <c r="I87" s="157">
        <f t="shared" si="0"/>
        <v>616.3</v>
      </c>
    </row>
    <row r="88" spans="1:9" s="133" customFormat="1" ht="15.75">
      <c r="A88" s="146"/>
      <c r="B88" s="408" t="s">
        <v>143</v>
      </c>
      <c r="C88" s="409"/>
      <c r="D88" s="409"/>
      <c r="E88" s="409"/>
      <c r="F88" s="410"/>
      <c r="G88" s="158">
        <f>G81+G82+G83+G87</f>
        <v>987.3</v>
      </c>
      <c r="H88" s="158">
        <f>H81+H82+H83</f>
        <v>0</v>
      </c>
      <c r="I88" s="157">
        <f t="shared" si="0"/>
        <v>987.3</v>
      </c>
    </row>
    <row r="89" spans="1:9" s="133" customFormat="1" ht="15.75">
      <c r="A89" s="146"/>
      <c r="B89" s="183" t="s">
        <v>457</v>
      </c>
      <c r="C89" s="36">
        <v>3240</v>
      </c>
      <c r="D89" s="37"/>
      <c r="E89" s="208" t="s">
        <v>456</v>
      </c>
      <c r="F89" s="426" t="s">
        <v>237</v>
      </c>
      <c r="G89" s="158">
        <f>G90</f>
        <v>303.5</v>
      </c>
      <c r="H89" s="158">
        <f>H90</f>
        <v>0</v>
      </c>
      <c r="I89" s="157">
        <f t="shared" si="0"/>
        <v>303.5</v>
      </c>
    </row>
    <row r="90" spans="1:9" s="133" customFormat="1" ht="81.75" customHeight="1">
      <c r="A90" s="146">
        <v>90412</v>
      </c>
      <c r="B90" s="144" t="s">
        <v>394</v>
      </c>
      <c r="C90" s="306">
        <v>3242</v>
      </c>
      <c r="D90" s="306">
        <v>1090</v>
      </c>
      <c r="E90" s="139" t="s">
        <v>393</v>
      </c>
      <c r="F90" s="427"/>
      <c r="G90" s="159">
        <v>303.5</v>
      </c>
      <c r="H90" s="159">
        <v>0</v>
      </c>
      <c r="I90" s="157">
        <f t="shared" si="0"/>
        <v>303.5</v>
      </c>
    </row>
    <row r="91" spans="1:9" s="133" customFormat="1" ht="15.75">
      <c r="A91" s="146"/>
      <c r="B91" s="408" t="s">
        <v>143</v>
      </c>
      <c r="C91" s="409"/>
      <c r="D91" s="409"/>
      <c r="E91" s="409"/>
      <c r="F91" s="410"/>
      <c r="G91" s="158">
        <f>G90</f>
        <v>303.5</v>
      </c>
      <c r="H91" s="158">
        <f>H90</f>
        <v>0</v>
      </c>
      <c r="I91" s="157">
        <f t="shared" si="0"/>
        <v>303.5</v>
      </c>
    </row>
    <row r="92" spans="1:9" s="133" customFormat="1" ht="31.5">
      <c r="A92" s="138">
        <v>90203</v>
      </c>
      <c r="B92" s="144" t="s">
        <v>94</v>
      </c>
      <c r="C92" s="319" t="s">
        <v>301</v>
      </c>
      <c r="D92" s="145" t="s">
        <v>302</v>
      </c>
      <c r="E92" s="320" t="s">
        <v>93</v>
      </c>
      <c r="F92" s="421" t="s">
        <v>400</v>
      </c>
      <c r="G92" s="159">
        <v>25</v>
      </c>
      <c r="H92" s="159">
        <v>0</v>
      </c>
      <c r="I92" s="157">
        <f t="shared" si="0"/>
        <v>25</v>
      </c>
    </row>
    <row r="93" spans="1:9" s="133" customFormat="1" ht="47.25">
      <c r="A93" s="138">
        <v>170102</v>
      </c>
      <c r="B93" s="144" t="s">
        <v>96</v>
      </c>
      <c r="C93" s="321" t="s">
        <v>98</v>
      </c>
      <c r="D93" s="145" t="s">
        <v>319</v>
      </c>
      <c r="E93" s="140" t="s">
        <v>320</v>
      </c>
      <c r="F93" s="421"/>
      <c r="G93" s="159">
        <v>200</v>
      </c>
      <c r="H93" s="159">
        <v>0</v>
      </c>
      <c r="I93" s="157">
        <f t="shared" si="0"/>
        <v>200</v>
      </c>
    </row>
    <row r="94" spans="1:9" s="133" customFormat="1" ht="47.25">
      <c r="A94" s="138">
        <v>170302</v>
      </c>
      <c r="B94" s="144" t="s">
        <v>99</v>
      </c>
      <c r="C94" s="144" t="s">
        <v>318</v>
      </c>
      <c r="D94" s="145" t="s">
        <v>319</v>
      </c>
      <c r="E94" s="139" t="s">
        <v>300</v>
      </c>
      <c r="F94" s="421"/>
      <c r="G94" s="159">
        <v>200</v>
      </c>
      <c r="H94" s="159">
        <v>0</v>
      </c>
      <c r="I94" s="157">
        <f t="shared" si="0"/>
        <v>200</v>
      </c>
    </row>
    <row r="95" spans="1:9" s="133" customFormat="1" ht="15.75">
      <c r="A95" s="138"/>
      <c r="B95" s="408" t="s">
        <v>143</v>
      </c>
      <c r="C95" s="409"/>
      <c r="D95" s="409"/>
      <c r="E95" s="409"/>
      <c r="F95" s="410"/>
      <c r="G95" s="162">
        <f>G92+G93+G94</f>
        <v>425</v>
      </c>
      <c r="H95" s="162">
        <f>H92+H93+H94</f>
        <v>0</v>
      </c>
      <c r="I95" s="157">
        <f t="shared" si="0"/>
        <v>425</v>
      </c>
    </row>
    <row r="96" spans="1:9" s="133" customFormat="1" ht="15.75" hidden="1">
      <c r="A96" s="138"/>
      <c r="B96" s="166"/>
      <c r="C96" s="167"/>
      <c r="D96" s="167"/>
      <c r="E96" s="176"/>
      <c r="F96" s="176"/>
      <c r="G96" s="162"/>
      <c r="H96" s="162"/>
      <c r="I96" s="157"/>
    </row>
    <row r="97" spans="1:9" ht="18.75">
      <c r="A97" s="138"/>
      <c r="B97" s="144"/>
      <c r="C97" s="144"/>
      <c r="D97" s="145"/>
      <c r="E97" s="147" t="s">
        <v>10</v>
      </c>
      <c r="F97" s="148"/>
      <c r="G97" s="160">
        <f>G6+G52+G65+G79</f>
        <v>8567.1</v>
      </c>
      <c r="H97" s="160">
        <f>H6+H52+H65+H79</f>
        <v>100</v>
      </c>
      <c r="I97" s="161">
        <f t="shared" si="0"/>
        <v>8667.1</v>
      </c>
    </row>
    <row r="98" spans="2:17" ht="20.25" customHeight="1" hidden="1">
      <c r="B98" s="436" t="s">
        <v>134</v>
      </c>
      <c r="C98" s="436"/>
      <c r="D98" s="436"/>
      <c r="E98" s="436"/>
      <c r="F98" s="436"/>
      <c r="G98" s="436"/>
      <c r="H98" s="436"/>
      <c r="I98" s="436"/>
      <c r="J98" s="149"/>
      <c r="K98" s="149"/>
      <c r="L98" s="149"/>
      <c r="M98" s="149"/>
      <c r="N98" s="149"/>
      <c r="O98" s="149"/>
      <c r="P98" s="149"/>
      <c r="Q98" s="149"/>
    </row>
    <row r="99" spans="2:17" ht="20.25" customHeight="1" hidden="1">
      <c r="B99" s="431" t="s">
        <v>159</v>
      </c>
      <c r="C99" s="431"/>
      <c r="D99" s="431"/>
      <c r="E99" s="431"/>
      <c r="F99" s="431"/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</row>
    <row r="100" spans="2:17" ht="30.75" customHeight="1" hidden="1">
      <c r="B100" s="436" t="s">
        <v>138</v>
      </c>
      <c r="C100" s="436"/>
      <c r="D100" s="436"/>
      <c r="E100" s="436"/>
      <c r="F100" s="436"/>
      <c r="G100" s="436"/>
      <c r="H100" s="436"/>
      <c r="I100" s="436"/>
      <c r="J100" s="149"/>
      <c r="K100" s="149"/>
      <c r="L100" s="149"/>
      <c r="M100" s="149"/>
      <c r="N100" s="149"/>
      <c r="O100" s="149"/>
      <c r="P100" s="149"/>
      <c r="Q100" s="149"/>
    </row>
    <row r="101" spans="2:17" ht="21" customHeight="1" hidden="1">
      <c r="B101" s="431" t="s">
        <v>140</v>
      </c>
      <c r="C101" s="431"/>
      <c r="D101" s="431"/>
      <c r="E101" s="431"/>
      <c r="F101" s="431"/>
      <c r="G101" s="431"/>
      <c r="H101" s="431"/>
      <c r="I101" s="431"/>
      <c r="J101" s="431"/>
      <c r="K101" s="431"/>
      <c r="L101" s="431"/>
      <c r="M101" s="431"/>
      <c r="N101" s="431"/>
      <c r="O101" s="431"/>
      <c r="P101" s="431"/>
      <c r="Q101" s="431"/>
    </row>
    <row r="103" ht="12.75">
      <c r="F103" s="164"/>
    </row>
    <row r="106" ht="12.75">
      <c r="G106" s="122"/>
    </row>
    <row r="107" ht="12.75">
      <c r="G107" s="122"/>
    </row>
    <row r="108" ht="12.75">
      <c r="H108" s="122"/>
    </row>
  </sheetData>
  <sheetProtection/>
  <mergeCells count="47">
    <mergeCell ref="B101:Q101"/>
    <mergeCell ref="B1:I1"/>
    <mergeCell ref="G2:I2"/>
    <mergeCell ref="B3:I3"/>
    <mergeCell ref="B98:I98"/>
    <mergeCell ref="B100:I100"/>
    <mergeCell ref="B99:Q99"/>
    <mergeCell ref="F10:F11"/>
    <mergeCell ref="F48:F50"/>
    <mergeCell ref="B56:F56"/>
    <mergeCell ref="B64:F64"/>
    <mergeCell ref="B51:F51"/>
    <mergeCell ref="B59:F59"/>
    <mergeCell ref="B62:F62"/>
    <mergeCell ref="F57:F58"/>
    <mergeCell ref="F54:F55"/>
    <mergeCell ref="B9:F9"/>
    <mergeCell ref="B12:F12"/>
    <mergeCell ref="B17:F17"/>
    <mergeCell ref="F13:F16"/>
    <mergeCell ref="B95:F95"/>
    <mergeCell ref="B69:F69"/>
    <mergeCell ref="B78:F78"/>
    <mergeCell ref="B88:F88"/>
    <mergeCell ref="B91:F91"/>
    <mergeCell ref="F92:F94"/>
    <mergeCell ref="F71:F77"/>
    <mergeCell ref="F81:F87"/>
    <mergeCell ref="F89:F90"/>
    <mergeCell ref="B47:F47"/>
    <mergeCell ref="B20:F20"/>
    <mergeCell ref="B22:F22"/>
    <mergeCell ref="B26:F26"/>
    <mergeCell ref="B34:F34"/>
    <mergeCell ref="B39:F39"/>
    <mergeCell ref="B44:F44"/>
    <mergeCell ref="F45:F46"/>
    <mergeCell ref="B37:F37"/>
    <mergeCell ref="B28:F28"/>
    <mergeCell ref="B42:F42"/>
    <mergeCell ref="F18:F19"/>
    <mergeCell ref="B24:F24"/>
    <mergeCell ref="B31:F31"/>
    <mergeCell ref="F29:F30"/>
    <mergeCell ref="F32:F33"/>
    <mergeCell ref="F35:F36"/>
    <mergeCell ref="F40:F41"/>
  </mergeCells>
  <printOptions/>
  <pageMargins left="0.16" right="0.2" top="0.35433070866141736" bottom="0.2" header="0.35433070866141736" footer="0.2"/>
  <pageSetup fitToHeight="3" horizontalDpi="600" verticalDpi="600" orientation="portrait" paperSize="9" scale="5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F2">
      <selection activeCell="B3" sqref="B3:M3"/>
    </sheetView>
  </sheetViews>
  <sheetFormatPr defaultColWidth="9.16015625" defaultRowHeight="12.75"/>
  <cols>
    <col min="1" max="1" width="13.66015625" style="245" customWidth="1"/>
    <col min="2" max="2" width="15.16015625" style="10" customWidth="1"/>
    <col min="3" max="3" width="14" style="10" customWidth="1"/>
    <col min="4" max="4" width="20" style="10" customWidth="1"/>
    <col min="5" max="5" width="100.66015625" style="245" customWidth="1"/>
    <col min="6" max="6" width="23.5" style="245" customWidth="1"/>
    <col min="7" max="7" width="17.5" style="245" customWidth="1"/>
    <col min="8" max="8" width="17.66015625" style="245" customWidth="1"/>
    <col min="9" max="9" width="17" style="245" customWidth="1"/>
    <col min="10" max="10" width="25.5" style="245" customWidth="1"/>
    <col min="11" max="12" width="20" style="267" customWidth="1"/>
    <col min="13" max="13" width="22.33203125" style="267" customWidth="1"/>
    <col min="14" max="14" width="9.16015625" style="267" customWidth="1"/>
    <col min="15" max="16" width="9.66015625" style="267" bestFit="1" customWidth="1"/>
    <col min="17" max="17" width="9.16015625" style="267" customWidth="1"/>
    <col min="18" max="18" width="11.66015625" style="267" customWidth="1"/>
    <col min="19" max="16384" width="9.16015625" style="267" customWidth="1"/>
  </cols>
  <sheetData>
    <row r="1" spans="1:16" s="7" customFormat="1" ht="22.5" customHeight="1" hidden="1">
      <c r="A1" s="6"/>
      <c r="B1" s="432"/>
      <c r="C1" s="432"/>
      <c r="D1" s="432"/>
      <c r="E1" s="432"/>
      <c r="F1" s="432"/>
      <c r="G1" s="432"/>
      <c r="H1" s="432"/>
      <c r="I1" s="432"/>
      <c r="J1" s="432"/>
      <c r="K1" s="264"/>
      <c r="L1" s="264"/>
      <c r="M1" s="264"/>
      <c r="N1" s="264"/>
      <c r="O1" s="264"/>
      <c r="P1" s="265"/>
    </row>
    <row r="2" spans="7:16" ht="93.75" customHeight="1">
      <c r="G2" s="399"/>
      <c r="H2" s="399"/>
      <c r="I2" s="399"/>
      <c r="J2" s="399"/>
      <c r="K2" s="447" t="s">
        <v>489</v>
      </c>
      <c r="L2" s="447"/>
      <c r="M2" s="447"/>
      <c r="N2" s="266"/>
      <c r="O2" s="266"/>
      <c r="P2" s="266"/>
    </row>
    <row r="3" spans="2:13" ht="36.75" customHeight="1">
      <c r="B3" s="448" t="s">
        <v>0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</row>
    <row r="4" spans="2:11" ht="18.75">
      <c r="B4" s="11"/>
      <c r="C4" s="12"/>
      <c r="D4" s="12"/>
      <c r="E4" s="268"/>
      <c r="F4" s="269"/>
      <c r="G4" s="269"/>
      <c r="H4" s="19"/>
      <c r="I4" s="269"/>
      <c r="J4" s="9" t="s">
        <v>30</v>
      </c>
      <c r="K4" s="270"/>
    </row>
    <row r="5" spans="1:13" ht="25.5" customHeight="1">
      <c r="A5" s="271"/>
      <c r="B5" s="442" t="s">
        <v>440</v>
      </c>
      <c r="C5" s="442" t="s">
        <v>441</v>
      </c>
      <c r="D5" s="442" t="s">
        <v>442</v>
      </c>
      <c r="E5" s="444" t="s">
        <v>156</v>
      </c>
      <c r="F5" s="440" t="s">
        <v>443</v>
      </c>
      <c r="G5" s="440" t="s">
        <v>444</v>
      </c>
      <c r="H5" s="440" t="s">
        <v>445</v>
      </c>
      <c r="I5" s="440" t="s">
        <v>446</v>
      </c>
      <c r="J5" s="440" t="s">
        <v>447</v>
      </c>
      <c r="K5" s="446" t="s">
        <v>448</v>
      </c>
      <c r="L5" s="446"/>
      <c r="M5" s="446"/>
    </row>
    <row r="6" spans="1:13" ht="107.25" customHeight="1">
      <c r="A6" s="271"/>
      <c r="B6" s="443"/>
      <c r="C6" s="443"/>
      <c r="D6" s="443"/>
      <c r="E6" s="445"/>
      <c r="F6" s="441"/>
      <c r="G6" s="441"/>
      <c r="H6" s="441"/>
      <c r="I6" s="441"/>
      <c r="J6" s="441"/>
      <c r="K6" s="272" t="s">
        <v>449</v>
      </c>
      <c r="L6" s="272" t="s">
        <v>450</v>
      </c>
      <c r="M6" s="272" t="s">
        <v>451</v>
      </c>
    </row>
    <row r="7" spans="1:18" ht="40.5" customHeight="1">
      <c r="A7" s="271"/>
      <c r="B7" s="33" t="s">
        <v>129</v>
      </c>
      <c r="C7" s="33"/>
      <c r="D7" s="64"/>
      <c r="E7" s="63" t="s">
        <v>288</v>
      </c>
      <c r="F7" s="274"/>
      <c r="G7" s="274"/>
      <c r="H7" s="274"/>
      <c r="I7" s="274"/>
      <c r="J7" s="345">
        <f>J8</f>
        <v>150</v>
      </c>
      <c r="K7" s="345">
        <f>K8</f>
        <v>150</v>
      </c>
      <c r="L7" s="345"/>
      <c r="M7" s="345"/>
      <c r="N7" s="275"/>
      <c r="O7" s="275"/>
      <c r="P7" s="275"/>
      <c r="Q7" s="275"/>
      <c r="R7" s="275"/>
    </row>
    <row r="8" spans="1:18" ht="29.25" customHeight="1">
      <c r="A8" s="271"/>
      <c r="B8" s="34" t="s">
        <v>130</v>
      </c>
      <c r="C8" s="34"/>
      <c r="D8" s="35"/>
      <c r="E8" s="38" t="s">
        <v>287</v>
      </c>
      <c r="F8" s="274"/>
      <c r="G8" s="274"/>
      <c r="H8" s="274"/>
      <c r="I8" s="274"/>
      <c r="J8" s="345">
        <f>K8+L8+M8</f>
        <v>150</v>
      </c>
      <c r="K8" s="345">
        <f>K10</f>
        <v>150</v>
      </c>
      <c r="L8" s="345"/>
      <c r="M8" s="345"/>
      <c r="N8" s="275"/>
      <c r="O8" s="275"/>
      <c r="P8" s="275"/>
      <c r="Q8" s="275"/>
      <c r="R8" s="275"/>
    </row>
    <row r="9" spans="1:18" ht="24" customHeight="1">
      <c r="A9" s="271"/>
      <c r="B9" s="33" t="s">
        <v>40</v>
      </c>
      <c r="C9" s="181" t="s">
        <v>185</v>
      </c>
      <c r="D9" s="35"/>
      <c r="E9" s="63" t="s">
        <v>184</v>
      </c>
      <c r="F9" s="274"/>
      <c r="G9" s="274"/>
      <c r="H9" s="274"/>
      <c r="I9" s="274"/>
      <c r="J9" s="346">
        <f>K9+L9+M9</f>
        <v>150</v>
      </c>
      <c r="K9" s="347">
        <f>K10</f>
        <v>150</v>
      </c>
      <c r="L9" s="347"/>
      <c r="M9" s="348"/>
      <c r="N9" s="275"/>
      <c r="O9" s="275"/>
      <c r="P9" s="275"/>
      <c r="Q9" s="275"/>
      <c r="R9" s="275"/>
    </row>
    <row r="10" spans="1:18" ht="30" customHeight="1">
      <c r="A10" s="271"/>
      <c r="B10" s="34" t="s">
        <v>41</v>
      </c>
      <c r="C10" s="36">
        <v>2010</v>
      </c>
      <c r="D10" s="37" t="s">
        <v>161</v>
      </c>
      <c r="E10" s="208" t="s">
        <v>162</v>
      </c>
      <c r="F10" s="274"/>
      <c r="G10" s="274"/>
      <c r="H10" s="274"/>
      <c r="I10" s="274"/>
      <c r="J10" s="346">
        <f>K10+L10+M10</f>
        <v>150</v>
      </c>
      <c r="K10" s="347">
        <f>K13</f>
        <v>150</v>
      </c>
      <c r="L10" s="347"/>
      <c r="M10" s="348"/>
      <c r="N10" s="275"/>
      <c r="O10" s="275"/>
      <c r="P10" s="275"/>
      <c r="Q10" s="275"/>
      <c r="R10" s="275"/>
    </row>
    <row r="11" spans="1:18" ht="55.5" customHeight="1" hidden="1">
      <c r="A11" s="271"/>
      <c r="B11" s="276"/>
      <c r="C11" s="277"/>
      <c r="D11" s="278"/>
      <c r="E11" s="221"/>
      <c r="F11" s="274"/>
      <c r="G11" s="274"/>
      <c r="H11" s="274"/>
      <c r="I11" s="274"/>
      <c r="J11" s="346">
        <f>K11+L11+M11</f>
        <v>0</v>
      </c>
      <c r="K11" s="347"/>
      <c r="L11" s="347"/>
      <c r="M11" s="348"/>
      <c r="N11" s="275"/>
      <c r="O11" s="275"/>
      <c r="P11" s="275"/>
      <c r="Q11" s="275"/>
      <c r="R11" s="275"/>
    </row>
    <row r="12" spans="1:18" ht="22.5" customHeight="1" hidden="1">
      <c r="A12" s="271"/>
      <c r="B12" s="276"/>
      <c r="C12" s="277"/>
      <c r="D12" s="278"/>
      <c r="E12" s="282" t="s">
        <v>405</v>
      </c>
      <c r="F12" s="274"/>
      <c r="G12" s="274"/>
      <c r="H12" s="274"/>
      <c r="I12" s="274"/>
      <c r="J12" s="346"/>
      <c r="K12" s="347"/>
      <c r="L12" s="347"/>
      <c r="M12" s="348"/>
      <c r="N12" s="275"/>
      <c r="O12" s="275"/>
      <c r="P12" s="275"/>
      <c r="Q12" s="275"/>
      <c r="R12" s="275"/>
    </row>
    <row r="13" spans="1:18" ht="25.5" customHeight="1" hidden="1">
      <c r="A13" s="271"/>
      <c r="B13" s="276"/>
      <c r="C13" s="277"/>
      <c r="D13" s="278"/>
      <c r="E13" s="279" t="s">
        <v>452</v>
      </c>
      <c r="F13" s="274"/>
      <c r="G13" s="274"/>
      <c r="H13" s="274"/>
      <c r="I13" s="274"/>
      <c r="J13" s="346">
        <f>K13+L13+M13</f>
        <v>150</v>
      </c>
      <c r="K13" s="347">
        <v>150</v>
      </c>
      <c r="L13" s="347"/>
      <c r="M13" s="348"/>
      <c r="N13" s="275"/>
      <c r="O13" s="275"/>
      <c r="P13" s="275"/>
      <c r="Q13" s="275"/>
      <c r="R13" s="275"/>
    </row>
    <row r="14" spans="1:18" ht="27" customHeight="1" hidden="1">
      <c r="A14" s="271"/>
      <c r="B14" s="280"/>
      <c r="C14" s="280"/>
      <c r="D14" s="281"/>
      <c r="E14" s="283"/>
      <c r="F14" s="274"/>
      <c r="G14" s="274"/>
      <c r="H14" s="274"/>
      <c r="I14" s="274"/>
      <c r="J14" s="346"/>
      <c r="K14" s="347"/>
      <c r="L14" s="347"/>
      <c r="M14" s="348"/>
      <c r="N14" s="275"/>
      <c r="O14" s="275"/>
      <c r="P14" s="275"/>
      <c r="Q14" s="275"/>
      <c r="R14" s="275"/>
    </row>
    <row r="15" spans="1:18" ht="27.75" customHeight="1" hidden="1">
      <c r="A15" s="271"/>
      <c r="B15" s="280"/>
      <c r="C15" s="280"/>
      <c r="D15" s="281"/>
      <c r="E15" s="283"/>
      <c r="F15" s="274"/>
      <c r="G15" s="274"/>
      <c r="H15" s="274"/>
      <c r="I15" s="274"/>
      <c r="J15" s="346"/>
      <c r="K15" s="347"/>
      <c r="L15" s="347"/>
      <c r="M15" s="348"/>
      <c r="N15" s="275"/>
      <c r="O15" s="275"/>
      <c r="P15" s="275"/>
      <c r="Q15" s="275"/>
      <c r="R15" s="275"/>
    </row>
    <row r="16" spans="1:18" ht="39" customHeight="1">
      <c r="A16" s="271"/>
      <c r="B16" s="33" t="s">
        <v>68</v>
      </c>
      <c r="C16" s="33"/>
      <c r="D16" s="64"/>
      <c r="E16" s="211" t="s">
        <v>294</v>
      </c>
      <c r="F16" s="274"/>
      <c r="G16" s="274"/>
      <c r="H16" s="274"/>
      <c r="I16" s="274"/>
      <c r="J16" s="346">
        <f>K16+L16+M16</f>
        <v>550</v>
      </c>
      <c r="K16" s="347">
        <f>K17</f>
        <v>550</v>
      </c>
      <c r="L16" s="347"/>
      <c r="M16" s="349"/>
      <c r="N16" s="275"/>
      <c r="O16" s="275"/>
      <c r="P16" s="275"/>
      <c r="Q16" s="275"/>
      <c r="R16" s="275"/>
    </row>
    <row r="17" spans="1:18" ht="16.5" customHeight="1">
      <c r="A17" s="271"/>
      <c r="B17" s="33" t="s">
        <v>69</v>
      </c>
      <c r="C17" s="33"/>
      <c r="D17" s="64"/>
      <c r="E17" s="211" t="s">
        <v>293</v>
      </c>
      <c r="F17" s="274"/>
      <c r="G17" s="274"/>
      <c r="H17" s="274"/>
      <c r="I17" s="274"/>
      <c r="J17" s="346">
        <f aca="true" t="shared" si="0" ref="J17:J22">K17+L17</f>
        <v>550</v>
      </c>
      <c r="K17" s="347">
        <f>K18</f>
        <v>550</v>
      </c>
      <c r="L17" s="347"/>
      <c r="M17" s="349"/>
      <c r="N17" s="275"/>
      <c r="O17" s="275"/>
      <c r="P17" s="275"/>
      <c r="Q17" s="275"/>
      <c r="R17" s="275"/>
    </row>
    <row r="18" spans="1:18" ht="24" customHeight="1">
      <c r="A18" s="271"/>
      <c r="B18" s="33" t="s">
        <v>70</v>
      </c>
      <c r="C18" s="33" t="s">
        <v>187</v>
      </c>
      <c r="D18" s="64"/>
      <c r="E18" s="185" t="s">
        <v>186</v>
      </c>
      <c r="F18" s="274"/>
      <c r="G18" s="274"/>
      <c r="H18" s="274"/>
      <c r="I18" s="274"/>
      <c r="J18" s="346">
        <f t="shared" si="0"/>
        <v>550</v>
      </c>
      <c r="K18" s="347">
        <f>K19</f>
        <v>550</v>
      </c>
      <c r="L18" s="347"/>
      <c r="M18" s="349"/>
      <c r="N18" s="275"/>
      <c r="O18" s="275"/>
      <c r="P18" s="275"/>
      <c r="Q18" s="275"/>
      <c r="R18" s="275"/>
    </row>
    <row r="19" spans="1:18" ht="68.25" customHeight="1">
      <c r="A19" s="271"/>
      <c r="B19" s="34" t="s">
        <v>72</v>
      </c>
      <c r="C19" s="186">
        <v>1020</v>
      </c>
      <c r="D19" s="187" t="s">
        <v>196</v>
      </c>
      <c r="E19" s="38" t="s">
        <v>71</v>
      </c>
      <c r="F19" s="274"/>
      <c r="G19" s="274"/>
      <c r="H19" s="274"/>
      <c r="I19" s="274"/>
      <c r="J19" s="346">
        <f t="shared" si="0"/>
        <v>550</v>
      </c>
      <c r="K19" s="347">
        <f>K22</f>
        <v>550</v>
      </c>
      <c r="L19" s="347"/>
      <c r="M19" s="349"/>
      <c r="N19" s="275"/>
      <c r="O19" s="275"/>
      <c r="P19" s="275"/>
      <c r="Q19" s="275"/>
      <c r="R19" s="275"/>
    </row>
    <row r="20" spans="1:18" ht="20.25" customHeight="1" hidden="1">
      <c r="A20" s="271"/>
      <c r="B20" s="280"/>
      <c r="C20" s="280"/>
      <c r="D20" s="281"/>
      <c r="E20" s="282"/>
      <c r="F20" s="274"/>
      <c r="G20" s="274"/>
      <c r="H20" s="274"/>
      <c r="I20" s="274"/>
      <c r="J20" s="346">
        <f t="shared" si="0"/>
        <v>0</v>
      </c>
      <c r="K20" s="347"/>
      <c r="L20" s="347"/>
      <c r="M20" s="349"/>
      <c r="N20" s="275"/>
      <c r="O20" s="275"/>
      <c r="P20" s="275"/>
      <c r="Q20" s="275"/>
      <c r="R20" s="275"/>
    </row>
    <row r="21" spans="1:18" ht="39" customHeight="1" hidden="1">
      <c r="A21" s="271"/>
      <c r="B21" s="280"/>
      <c r="C21" s="280"/>
      <c r="D21" s="281"/>
      <c r="E21" s="282" t="s">
        <v>405</v>
      </c>
      <c r="F21" s="274"/>
      <c r="G21" s="274"/>
      <c r="H21" s="274"/>
      <c r="I21" s="274"/>
      <c r="J21" s="346"/>
      <c r="K21" s="347"/>
      <c r="L21" s="347"/>
      <c r="M21" s="349"/>
      <c r="N21" s="275"/>
      <c r="O21" s="275"/>
      <c r="P21" s="275"/>
      <c r="Q21" s="275"/>
      <c r="R21" s="275"/>
    </row>
    <row r="22" spans="1:18" ht="19.5" customHeight="1" hidden="1">
      <c r="A22" s="271"/>
      <c r="B22" s="280"/>
      <c r="C22" s="280"/>
      <c r="D22" s="281"/>
      <c r="E22" s="287" t="s">
        <v>453</v>
      </c>
      <c r="F22" s="274"/>
      <c r="G22" s="274"/>
      <c r="H22" s="274"/>
      <c r="I22" s="274"/>
      <c r="J22" s="346">
        <f t="shared" si="0"/>
        <v>550</v>
      </c>
      <c r="K22" s="347">
        <v>550</v>
      </c>
      <c r="L22" s="347"/>
      <c r="M22" s="349"/>
      <c r="N22" s="275"/>
      <c r="O22" s="275"/>
      <c r="P22" s="275"/>
      <c r="Q22" s="275"/>
      <c r="R22" s="275"/>
    </row>
    <row r="23" spans="2:18" ht="18.75">
      <c r="B23" s="33" t="s">
        <v>191</v>
      </c>
      <c r="C23" s="36"/>
      <c r="D23" s="37"/>
      <c r="E23" s="213" t="s">
        <v>292</v>
      </c>
      <c r="F23" s="284"/>
      <c r="G23" s="284"/>
      <c r="H23" s="284"/>
      <c r="I23" s="284"/>
      <c r="J23" s="350">
        <f aca="true" t="shared" si="1" ref="J23:K25">J24</f>
        <v>100</v>
      </c>
      <c r="K23" s="350">
        <f t="shared" si="1"/>
        <v>100</v>
      </c>
      <c r="L23" s="351"/>
      <c r="M23" s="350"/>
      <c r="N23" s="275"/>
      <c r="O23" s="275"/>
      <c r="P23" s="275"/>
      <c r="Q23" s="275"/>
      <c r="R23" s="275"/>
    </row>
    <row r="24" spans="2:18" ht="15.75">
      <c r="B24" s="34" t="s">
        <v>192</v>
      </c>
      <c r="C24" s="36"/>
      <c r="D24" s="37"/>
      <c r="E24" s="217" t="s">
        <v>291</v>
      </c>
      <c r="F24" s="284"/>
      <c r="G24" s="284"/>
      <c r="H24" s="284"/>
      <c r="I24" s="284"/>
      <c r="J24" s="346">
        <f t="shared" si="1"/>
        <v>100</v>
      </c>
      <c r="K24" s="346">
        <f t="shared" si="1"/>
        <v>100</v>
      </c>
      <c r="L24" s="348"/>
      <c r="M24" s="346"/>
      <c r="N24" s="275"/>
      <c r="O24" s="275"/>
      <c r="P24" s="275"/>
      <c r="Q24" s="275"/>
      <c r="R24" s="275"/>
    </row>
    <row r="25" spans="2:18" ht="15.75">
      <c r="B25" s="273" t="s">
        <v>296</v>
      </c>
      <c r="C25" s="288">
        <v>5000</v>
      </c>
      <c r="D25" s="278"/>
      <c r="E25" s="289" t="s">
        <v>295</v>
      </c>
      <c r="F25" s="284"/>
      <c r="G25" s="284"/>
      <c r="H25" s="284"/>
      <c r="I25" s="284"/>
      <c r="J25" s="346">
        <f t="shared" si="1"/>
        <v>100</v>
      </c>
      <c r="K25" s="347">
        <f t="shared" si="1"/>
        <v>100</v>
      </c>
      <c r="L25" s="348"/>
      <c r="M25" s="347"/>
      <c r="N25" s="275"/>
      <c r="O25" s="275"/>
      <c r="P25" s="275"/>
      <c r="Q25" s="275"/>
      <c r="R25" s="275"/>
    </row>
    <row r="26" spans="2:18" ht="15.75">
      <c r="B26" s="276" t="s">
        <v>454</v>
      </c>
      <c r="C26" s="277">
        <v>5030</v>
      </c>
      <c r="D26" s="278"/>
      <c r="E26" s="221" t="s">
        <v>144</v>
      </c>
      <c r="F26" s="284"/>
      <c r="G26" s="284"/>
      <c r="H26" s="284"/>
      <c r="I26" s="284"/>
      <c r="J26" s="346">
        <f>J27</f>
        <v>100</v>
      </c>
      <c r="K26" s="347">
        <f>K27</f>
        <v>100</v>
      </c>
      <c r="L26" s="348"/>
      <c r="M26" s="347"/>
      <c r="N26" s="275"/>
      <c r="O26" s="275"/>
      <c r="P26" s="275"/>
      <c r="Q26" s="275"/>
      <c r="R26" s="275"/>
    </row>
    <row r="27" spans="2:18" ht="31.5">
      <c r="B27" s="277">
        <v>1115031</v>
      </c>
      <c r="C27" s="277">
        <v>5031</v>
      </c>
      <c r="D27" s="276" t="s">
        <v>194</v>
      </c>
      <c r="E27" s="221" t="s">
        <v>195</v>
      </c>
      <c r="F27" s="284"/>
      <c r="G27" s="284"/>
      <c r="H27" s="284"/>
      <c r="I27" s="284"/>
      <c r="J27" s="346">
        <f aca="true" t="shared" si="2" ref="J27:J39">K27+L27+M27</f>
        <v>100</v>
      </c>
      <c r="K27" s="347">
        <v>100</v>
      </c>
      <c r="L27" s="347"/>
      <c r="M27" s="347"/>
      <c r="N27" s="275"/>
      <c r="O27" s="275"/>
      <c r="P27" s="275"/>
      <c r="Q27" s="275"/>
      <c r="R27" s="275"/>
    </row>
    <row r="28" spans="2:18" ht="15.75" hidden="1">
      <c r="B28" s="277"/>
      <c r="C28" s="277"/>
      <c r="D28" s="276"/>
      <c r="E28" s="282" t="s">
        <v>405</v>
      </c>
      <c r="F28" s="284"/>
      <c r="G28" s="284"/>
      <c r="H28" s="284"/>
      <c r="I28" s="284"/>
      <c r="J28" s="346">
        <v>0</v>
      </c>
      <c r="K28" s="347">
        <v>0</v>
      </c>
      <c r="L28" s="347"/>
      <c r="M28" s="347"/>
      <c r="N28" s="275"/>
      <c r="O28" s="275"/>
      <c r="P28" s="275"/>
      <c r="Q28" s="275"/>
      <c r="R28" s="275"/>
    </row>
    <row r="29" spans="2:18" ht="15.75" hidden="1">
      <c r="B29" s="277"/>
      <c r="C29" s="277"/>
      <c r="D29" s="276"/>
      <c r="E29" s="287" t="s">
        <v>453</v>
      </c>
      <c r="F29" s="284"/>
      <c r="G29" s="284"/>
      <c r="H29" s="284"/>
      <c r="I29" s="284"/>
      <c r="J29" s="346">
        <f t="shared" si="2"/>
        <v>100</v>
      </c>
      <c r="K29" s="347">
        <v>100</v>
      </c>
      <c r="L29" s="347"/>
      <c r="M29" s="347"/>
      <c r="N29" s="275"/>
      <c r="O29" s="275"/>
      <c r="P29" s="275"/>
      <c r="Q29" s="275"/>
      <c r="R29" s="275"/>
    </row>
    <row r="30" spans="2:18" ht="15.75">
      <c r="B30" s="33" t="s">
        <v>173</v>
      </c>
      <c r="C30" s="33"/>
      <c r="D30" s="229"/>
      <c r="E30" s="63" t="s">
        <v>309</v>
      </c>
      <c r="F30" s="284"/>
      <c r="G30" s="284"/>
      <c r="H30" s="284"/>
      <c r="I30" s="284"/>
      <c r="J30" s="346">
        <f t="shared" si="2"/>
        <v>100</v>
      </c>
      <c r="K30" s="346">
        <f>K31</f>
        <v>100</v>
      </c>
      <c r="L30" s="348"/>
      <c r="M30" s="346"/>
      <c r="N30" s="275"/>
      <c r="O30" s="275"/>
      <c r="P30" s="275"/>
      <c r="Q30" s="275"/>
      <c r="R30" s="275"/>
    </row>
    <row r="31" spans="2:18" ht="15.75">
      <c r="B31" s="34" t="s">
        <v>172</v>
      </c>
      <c r="C31" s="34"/>
      <c r="D31" s="230"/>
      <c r="E31" s="38" t="s">
        <v>310</v>
      </c>
      <c r="F31" s="284"/>
      <c r="G31" s="284"/>
      <c r="H31" s="284"/>
      <c r="I31" s="284"/>
      <c r="J31" s="346">
        <f t="shared" si="2"/>
        <v>100</v>
      </c>
      <c r="K31" s="346">
        <f>K32</f>
        <v>100</v>
      </c>
      <c r="L31" s="348"/>
      <c r="M31" s="346"/>
      <c r="N31" s="275"/>
      <c r="O31" s="275"/>
      <c r="P31" s="275"/>
      <c r="Q31" s="275"/>
      <c r="R31" s="275"/>
    </row>
    <row r="32" spans="2:18" ht="15.75">
      <c r="B32" s="34" t="s">
        <v>113</v>
      </c>
      <c r="C32" s="34" t="s">
        <v>311</v>
      </c>
      <c r="D32" s="230"/>
      <c r="E32" s="38" t="s">
        <v>312</v>
      </c>
      <c r="F32" s="284"/>
      <c r="G32" s="284"/>
      <c r="H32" s="284"/>
      <c r="I32" s="284"/>
      <c r="J32" s="346">
        <f t="shared" si="2"/>
        <v>100</v>
      </c>
      <c r="K32" s="346">
        <f>K33+K36</f>
        <v>100</v>
      </c>
      <c r="L32" s="348"/>
      <c r="M32" s="346"/>
      <c r="N32" s="275"/>
      <c r="O32" s="275"/>
      <c r="P32" s="275"/>
      <c r="Q32" s="275"/>
      <c r="R32" s="275"/>
    </row>
    <row r="33" spans="2:18" ht="15.75">
      <c r="B33" s="34" t="s">
        <v>115</v>
      </c>
      <c r="C33" s="67">
        <v>4030</v>
      </c>
      <c r="D33" s="34" t="s">
        <v>200</v>
      </c>
      <c r="E33" s="38" t="s">
        <v>114</v>
      </c>
      <c r="F33" s="284"/>
      <c r="G33" s="284"/>
      <c r="H33" s="284"/>
      <c r="I33" s="284"/>
      <c r="J33" s="346">
        <f t="shared" si="2"/>
        <v>15</v>
      </c>
      <c r="K33" s="352">
        <f>K35</f>
        <v>15</v>
      </c>
      <c r="L33" s="348"/>
      <c r="M33" s="352"/>
      <c r="N33" s="275"/>
      <c r="O33" s="275"/>
      <c r="P33" s="275"/>
      <c r="Q33" s="275"/>
      <c r="R33" s="275"/>
    </row>
    <row r="34" spans="2:18" ht="15.75" hidden="1">
      <c r="B34" s="276"/>
      <c r="C34" s="277"/>
      <c r="D34" s="278"/>
      <c r="E34" s="282" t="s">
        <v>405</v>
      </c>
      <c r="F34" s="284"/>
      <c r="G34" s="284"/>
      <c r="H34" s="284"/>
      <c r="I34" s="284"/>
      <c r="J34" s="346">
        <f t="shared" si="2"/>
        <v>0</v>
      </c>
      <c r="K34" s="352"/>
      <c r="L34" s="348"/>
      <c r="M34" s="352"/>
      <c r="N34" s="275"/>
      <c r="O34" s="275"/>
      <c r="P34" s="275"/>
      <c r="Q34" s="275"/>
      <c r="R34" s="275"/>
    </row>
    <row r="35" spans="2:18" ht="15.75" hidden="1">
      <c r="B35" s="276"/>
      <c r="C35" s="277"/>
      <c r="D35" s="278"/>
      <c r="E35" s="287" t="s">
        <v>453</v>
      </c>
      <c r="F35" s="284"/>
      <c r="G35" s="284"/>
      <c r="H35" s="284"/>
      <c r="I35" s="284"/>
      <c r="J35" s="346">
        <f t="shared" si="2"/>
        <v>15</v>
      </c>
      <c r="K35" s="352">
        <v>15</v>
      </c>
      <c r="L35" s="348"/>
      <c r="M35" s="352"/>
      <c r="N35" s="275"/>
      <c r="O35" s="275"/>
      <c r="P35" s="275"/>
      <c r="Q35" s="275"/>
      <c r="R35" s="275"/>
    </row>
    <row r="36" spans="2:18" ht="31.5">
      <c r="B36" s="34" t="s">
        <v>119</v>
      </c>
      <c r="C36" s="67">
        <v>4060</v>
      </c>
      <c r="D36" s="34" t="s">
        <v>201</v>
      </c>
      <c r="E36" s="38" t="s">
        <v>118</v>
      </c>
      <c r="F36" s="284"/>
      <c r="G36" s="284"/>
      <c r="H36" s="284"/>
      <c r="I36" s="284"/>
      <c r="J36" s="346">
        <f t="shared" si="2"/>
        <v>85</v>
      </c>
      <c r="K36" s="347">
        <v>85</v>
      </c>
      <c r="L36" s="348"/>
      <c r="M36" s="348"/>
      <c r="N36" s="275"/>
      <c r="O36" s="275"/>
      <c r="P36" s="275"/>
      <c r="Q36" s="275"/>
      <c r="R36" s="275"/>
    </row>
    <row r="37" spans="2:18" ht="15.75" hidden="1">
      <c r="B37" s="277"/>
      <c r="C37" s="285"/>
      <c r="D37" s="276"/>
      <c r="E37" s="218" t="s">
        <v>405</v>
      </c>
      <c r="F37" s="284"/>
      <c r="G37" s="284"/>
      <c r="H37" s="284"/>
      <c r="I37" s="284"/>
      <c r="J37" s="346">
        <f t="shared" si="2"/>
        <v>0</v>
      </c>
      <c r="K37" s="347"/>
      <c r="L37" s="348"/>
      <c r="M37" s="348"/>
      <c r="N37" s="275"/>
      <c r="O37" s="275"/>
      <c r="P37" s="275"/>
      <c r="Q37" s="275"/>
      <c r="R37" s="275"/>
    </row>
    <row r="38" spans="2:18" ht="15.75" hidden="1">
      <c r="B38" s="277"/>
      <c r="C38" s="285"/>
      <c r="D38" s="276"/>
      <c r="E38" s="287" t="s">
        <v>453</v>
      </c>
      <c r="F38" s="284"/>
      <c r="G38" s="284"/>
      <c r="H38" s="284"/>
      <c r="I38" s="284"/>
      <c r="J38" s="346">
        <f t="shared" si="2"/>
        <v>85</v>
      </c>
      <c r="K38" s="347">
        <v>85</v>
      </c>
      <c r="L38" s="348"/>
      <c r="M38" s="348"/>
      <c r="N38" s="275"/>
      <c r="O38" s="275"/>
      <c r="P38" s="275"/>
      <c r="Q38" s="275"/>
      <c r="R38" s="275"/>
    </row>
    <row r="39" spans="2:18" ht="24.75" customHeight="1">
      <c r="B39" s="290"/>
      <c r="C39" s="290"/>
      <c r="D39" s="291"/>
      <c r="E39" s="292" t="s">
        <v>33</v>
      </c>
      <c r="F39" s="293"/>
      <c r="G39" s="293"/>
      <c r="H39" s="293"/>
      <c r="I39" s="293"/>
      <c r="J39" s="350">
        <f t="shared" si="2"/>
        <v>900</v>
      </c>
      <c r="K39" s="353">
        <f>K7+K17+K23+K30</f>
        <v>900</v>
      </c>
      <c r="L39" s="353">
        <f>L7+L17+L23+L30</f>
        <v>0</v>
      </c>
      <c r="M39" s="353">
        <f>M7+M17+M23+M30</f>
        <v>0</v>
      </c>
      <c r="N39" s="275"/>
      <c r="O39" s="275"/>
      <c r="P39" s="275"/>
      <c r="Q39" s="275"/>
      <c r="R39" s="275"/>
    </row>
    <row r="40" spans="2:18" ht="12.75">
      <c r="B40" s="294"/>
      <c r="C40" s="294"/>
      <c r="D40" s="294"/>
      <c r="E40" s="295"/>
      <c r="F40" s="295"/>
      <c r="G40" s="296"/>
      <c r="H40" s="295"/>
      <c r="I40" s="295"/>
      <c r="J40" s="275"/>
      <c r="K40" s="275"/>
      <c r="L40" s="275"/>
      <c r="M40" s="275"/>
      <c r="N40" s="275"/>
      <c r="O40" s="275"/>
      <c r="P40" s="275"/>
      <c r="Q40" s="275"/>
      <c r="R40" s="275"/>
    </row>
    <row r="41" spans="2:18" ht="42.75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297"/>
      <c r="L41" s="297"/>
      <c r="M41" s="297"/>
      <c r="N41" s="298"/>
      <c r="O41" s="298"/>
      <c r="P41" s="298"/>
      <c r="Q41" s="298"/>
      <c r="R41" s="298"/>
    </row>
    <row r="42" spans="2:18" ht="12.75">
      <c r="B42" s="294"/>
      <c r="C42" s="294"/>
      <c r="D42" s="294"/>
      <c r="E42" s="295"/>
      <c r="F42" s="295"/>
      <c r="G42" s="295"/>
      <c r="H42" s="295"/>
      <c r="I42" s="295"/>
      <c r="J42" s="295"/>
      <c r="K42" s="286"/>
      <c r="L42" s="286"/>
      <c r="M42" s="275"/>
      <c r="N42" s="275"/>
      <c r="O42" s="275"/>
      <c r="P42" s="275"/>
      <c r="Q42" s="275"/>
      <c r="R42" s="275"/>
    </row>
    <row r="43" spans="2:18" ht="12.75">
      <c r="B43" s="294"/>
      <c r="C43" s="294"/>
      <c r="D43" s="294"/>
      <c r="E43" s="295"/>
      <c r="F43" s="295"/>
      <c r="G43" s="295"/>
      <c r="H43" s="295"/>
      <c r="I43" s="295"/>
      <c r="J43" s="299"/>
      <c r="K43" s="286"/>
      <c r="L43" s="275"/>
      <c r="M43" s="275"/>
      <c r="N43" s="275"/>
      <c r="O43" s="275"/>
      <c r="P43" s="275"/>
      <c r="Q43" s="275"/>
      <c r="R43" s="275"/>
    </row>
    <row r="44" spans="2:18" ht="12.75">
      <c r="B44" s="294"/>
      <c r="C44" s="294"/>
      <c r="D44" s="294"/>
      <c r="E44" s="295"/>
      <c r="F44" s="295"/>
      <c r="G44" s="295"/>
      <c r="H44" s="295"/>
      <c r="I44" s="295"/>
      <c r="J44" s="299"/>
      <c r="K44" s="275"/>
      <c r="L44" s="275"/>
      <c r="M44" s="275"/>
      <c r="N44" s="275"/>
      <c r="O44" s="275"/>
      <c r="P44" s="275"/>
      <c r="Q44" s="275"/>
      <c r="R44" s="275"/>
    </row>
    <row r="47" ht="12.75">
      <c r="J47" s="300"/>
    </row>
  </sheetData>
  <mergeCells count="15">
    <mergeCell ref="K5:M5"/>
    <mergeCell ref="B1:J1"/>
    <mergeCell ref="G2:J2"/>
    <mergeCell ref="K2:M2"/>
    <mergeCell ref="B3:M3"/>
    <mergeCell ref="B41:J41"/>
    <mergeCell ref="F5:F6"/>
    <mergeCell ref="G5:G6"/>
    <mergeCell ref="H5:H6"/>
    <mergeCell ref="I5:I6"/>
    <mergeCell ref="B5:B6"/>
    <mergeCell ref="C5:C6"/>
    <mergeCell ref="D5:D6"/>
    <mergeCell ref="E5:E6"/>
    <mergeCell ref="J5:J6"/>
  </mergeCells>
  <printOptions/>
  <pageMargins left="0.2" right="0.2" top="0.69" bottom="0.35" header="0.5" footer="0.5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workbookViewId="0" topLeftCell="F1">
      <selection activeCell="I19" sqref="I19"/>
    </sheetView>
  </sheetViews>
  <sheetFormatPr defaultColWidth="9.33203125" defaultRowHeight="12.75"/>
  <cols>
    <col min="1" max="1" width="48" style="4" customWidth="1"/>
    <col min="2" max="2" width="19.5" style="4" customWidth="1"/>
    <col min="3" max="4" width="0" style="4" hidden="1" customWidth="1"/>
    <col min="5" max="5" width="22" style="4" customWidth="1"/>
    <col min="6" max="6" width="23.16015625" style="4" customWidth="1"/>
    <col min="7" max="7" width="22" style="4" hidden="1" customWidth="1"/>
    <col min="8" max="8" width="16.66015625" style="4" customWidth="1"/>
    <col min="9" max="9" width="14.83203125" style="4" customWidth="1"/>
    <col min="10" max="10" width="16.5" style="4" customWidth="1"/>
    <col min="11" max="11" width="14.5" style="4" customWidth="1"/>
    <col min="12" max="13" width="14.66015625" style="4" customWidth="1"/>
    <col min="14" max="14" width="17.83203125" style="4" customWidth="1"/>
    <col min="15" max="15" width="13.5" style="4" customWidth="1"/>
    <col min="16" max="16" width="15.66015625" style="4" customWidth="1"/>
    <col min="17" max="17" width="13.83203125" style="4" customWidth="1"/>
    <col min="18" max="18" width="0" style="4" hidden="1" customWidth="1"/>
    <col min="19" max="19" width="16" style="4" customWidth="1"/>
    <col min="20" max="29" width="0" style="4" hidden="1" customWidth="1"/>
    <col min="30" max="16384" width="9.33203125" style="4" customWidth="1"/>
  </cols>
  <sheetData>
    <row r="1" spans="15:19" ht="18.75">
      <c r="O1" s="449"/>
      <c r="P1" s="449"/>
      <c r="Q1" s="449"/>
      <c r="R1" s="449"/>
      <c r="S1" s="449"/>
    </row>
    <row r="2" spans="14:19" ht="34.5" customHeight="1">
      <c r="N2" s="450" t="s">
        <v>490</v>
      </c>
      <c r="O2" s="450"/>
      <c r="P2" s="450"/>
      <c r="Q2" s="450"/>
      <c r="R2" s="450"/>
      <c r="S2" s="450"/>
    </row>
    <row r="3" spans="14:19" ht="23.25" customHeight="1">
      <c r="N3" s="450"/>
      <c r="O3" s="450"/>
      <c r="P3" s="450"/>
      <c r="Q3" s="450"/>
      <c r="R3" s="450"/>
      <c r="S3" s="450"/>
    </row>
    <row r="4" spans="14:19" ht="8.25" customHeight="1">
      <c r="N4" s="450"/>
      <c r="O4" s="450"/>
      <c r="P4" s="450"/>
      <c r="Q4" s="450"/>
      <c r="R4" s="450"/>
      <c r="S4" s="450"/>
    </row>
    <row r="5" spans="1:20" ht="81" customHeight="1">
      <c r="A5" s="451" t="s">
        <v>126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1"/>
    </row>
    <row r="6" ht="12.75" hidden="1">
      <c r="A6" s="42" t="s">
        <v>238</v>
      </c>
    </row>
    <row r="7" spans="1:19" ht="45" customHeight="1" hidden="1">
      <c r="A7" s="452" t="s">
        <v>239</v>
      </c>
      <c r="B7" s="452"/>
      <c r="C7" s="452"/>
      <c r="D7" s="452"/>
      <c r="E7" s="452"/>
      <c r="F7" s="452"/>
      <c r="G7" s="44"/>
      <c r="H7" s="44" t="s">
        <v>240</v>
      </c>
      <c r="I7" s="45" t="s">
        <v>241</v>
      </c>
      <c r="K7" s="46" t="s">
        <v>242</v>
      </c>
      <c r="L7" s="47"/>
      <c r="M7" s="47"/>
      <c r="N7" s="47"/>
      <c r="O7" s="47"/>
      <c r="P7" s="47"/>
      <c r="Q7" s="48" t="s">
        <v>243</v>
      </c>
      <c r="R7" s="48"/>
      <c r="S7" s="48"/>
    </row>
    <row r="8" spans="1:19" ht="12.75" hidden="1">
      <c r="A8" s="49"/>
      <c r="B8" s="49"/>
      <c r="C8" s="49"/>
      <c r="D8" s="49"/>
      <c r="E8" s="49"/>
      <c r="F8" s="49"/>
      <c r="G8" s="44"/>
      <c r="H8" s="44"/>
      <c r="I8" s="45"/>
      <c r="K8" s="452" t="s">
        <v>244</v>
      </c>
      <c r="L8" s="452"/>
      <c r="M8" s="452"/>
      <c r="N8" s="452"/>
      <c r="O8" s="452"/>
      <c r="P8" s="452"/>
      <c r="Q8" s="50"/>
      <c r="R8" s="50" t="s">
        <v>245</v>
      </c>
      <c r="S8" s="45" t="s">
        <v>246</v>
      </c>
    </row>
    <row r="9" spans="1:19" ht="36.75" customHeight="1" hidden="1">
      <c r="A9" s="452" t="s">
        <v>247</v>
      </c>
      <c r="B9" s="452"/>
      <c r="C9" s="452"/>
      <c r="D9" s="452"/>
      <c r="E9" s="452"/>
      <c r="F9" s="452"/>
      <c r="G9" s="43" t="s">
        <v>248</v>
      </c>
      <c r="H9" s="44" t="s">
        <v>249</v>
      </c>
      <c r="I9" s="45" t="s">
        <v>250</v>
      </c>
      <c r="K9" s="453" t="s">
        <v>251</v>
      </c>
      <c r="L9" s="453"/>
      <c r="M9" s="453"/>
      <c r="N9" s="453"/>
      <c r="O9" s="453"/>
      <c r="P9" s="453"/>
      <c r="Q9" s="51" t="s">
        <v>252</v>
      </c>
      <c r="R9" s="50" t="s">
        <v>253</v>
      </c>
      <c r="S9" s="50" t="s">
        <v>254</v>
      </c>
    </row>
    <row r="10" spans="1:19" ht="34.5" customHeight="1" hidden="1">
      <c r="A10" s="452" t="s">
        <v>256</v>
      </c>
      <c r="B10" s="452"/>
      <c r="C10" s="452"/>
      <c r="D10" s="452"/>
      <c r="E10" s="452"/>
      <c r="F10" s="452"/>
      <c r="G10" s="43" t="s">
        <v>248</v>
      </c>
      <c r="H10" s="44"/>
      <c r="I10" s="45" t="s">
        <v>257</v>
      </c>
      <c r="K10" s="453" t="s">
        <v>258</v>
      </c>
      <c r="L10" s="453"/>
      <c r="M10" s="453"/>
      <c r="N10" s="453"/>
      <c r="O10" s="453"/>
      <c r="P10" s="453"/>
      <c r="Q10" s="51" t="s">
        <v>252</v>
      </c>
      <c r="R10" s="50"/>
      <c r="S10" s="50" t="s">
        <v>259</v>
      </c>
    </row>
    <row r="11" spans="1:19" ht="35.25" customHeight="1" hidden="1">
      <c r="A11" s="452" t="s">
        <v>260</v>
      </c>
      <c r="B11" s="452"/>
      <c r="C11" s="452"/>
      <c r="D11" s="452"/>
      <c r="E11" s="452"/>
      <c r="F11" s="452"/>
      <c r="G11" s="45" t="s">
        <v>261</v>
      </c>
      <c r="H11" s="44">
        <v>8.545714</v>
      </c>
      <c r="I11" s="52" t="s">
        <v>262</v>
      </c>
      <c r="J11" s="53"/>
      <c r="K11" s="453" t="s">
        <v>263</v>
      </c>
      <c r="L11" s="453"/>
      <c r="M11" s="453"/>
      <c r="N11" s="453"/>
      <c r="O11" s="453"/>
      <c r="P11" s="453"/>
      <c r="Q11" s="51"/>
      <c r="R11" s="50"/>
      <c r="S11" s="50"/>
    </row>
    <row r="12" spans="1:19" ht="12.75" hidden="1">
      <c r="A12" s="49"/>
      <c r="B12" s="49"/>
      <c r="C12" s="49"/>
      <c r="D12" s="49"/>
      <c r="E12" s="49"/>
      <c r="F12" s="49"/>
      <c r="G12" s="44"/>
      <c r="H12" s="44"/>
      <c r="I12" s="44"/>
      <c r="J12" s="53"/>
      <c r="K12" s="453" t="s">
        <v>264</v>
      </c>
      <c r="L12" s="453"/>
      <c r="M12" s="453"/>
      <c r="N12" s="453"/>
      <c r="O12" s="453"/>
      <c r="P12" s="453"/>
      <c r="Q12" s="51"/>
      <c r="R12" s="50"/>
      <c r="S12" s="50"/>
    </row>
    <row r="13" spans="1:9" ht="12.75" hidden="1">
      <c r="A13" s="49"/>
      <c r="B13" s="49"/>
      <c r="C13" s="49"/>
      <c r="D13" s="49"/>
      <c r="E13" s="49"/>
      <c r="F13" s="49"/>
      <c r="G13" s="44"/>
      <c r="H13" s="44"/>
      <c r="I13" s="44"/>
    </row>
    <row r="14" spans="1:19" ht="36" customHeight="1" hidden="1">
      <c r="A14" s="452" t="s">
        <v>265</v>
      </c>
      <c r="B14" s="452"/>
      <c r="C14" s="452"/>
      <c r="D14" s="452"/>
      <c r="E14" s="452"/>
      <c r="F14" s="452"/>
      <c r="G14" s="50" t="s">
        <v>266</v>
      </c>
      <c r="H14" s="50"/>
      <c r="I14" s="50" t="s">
        <v>267</v>
      </c>
      <c r="K14" s="453" t="s">
        <v>264</v>
      </c>
      <c r="L14" s="453"/>
      <c r="M14" s="453"/>
      <c r="N14" s="453"/>
      <c r="O14" s="453"/>
      <c r="P14" s="453"/>
      <c r="Q14" s="51"/>
      <c r="R14" s="50"/>
      <c r="S14" s="50"/>
    </row>
    <row r="15" spans="1:9" ht="28.5" customHeight="1" hidden="1">
      <c r="A15" s="54"/>
      <c r="B15" s="54"/>
      <c r="C15" s="54"/>
      <c r="D15" s="54"/>
      <c r="E15" s="54"/>
      <c r="F15" s="54"/>
      <c r="G15" s="55"/>
      <c r="H15" s="56"/>
      <c r="I15" s="56"/>
    </row>
    <row r="16" spans="1:21" ht="28.5" customHeight="1">
      <c r="A16" s="54"/>
      <c r="B16" s="54"/>
      <c r="C16" s="54"/>
      <c r="D16" s="54"/>
      <c r="E16" s="54"/>
      <c r="F16" s="54"/>
      <c r="G16" s="55"/>
      <c r="H16" s="56"/>
      <c r="I16" s="56"/>
      <c r="T16" s="53"/>
      <c r="U16" s="53"/>
    </row>
    <row r="17" spans="1:21" ht="63" customHeight="1">
      <c r="A17" s="454" t="s">
        <v>19</v>
      </c>
      <c r="B17" s="456" t="s">
        <v>127</v>
      </c>
      <c r="C17" s="323"/>
      <c r="D17" s="323"/>
      <c r="E17" s="457" t="s">
        <v>402</v>
      </c>
      <c r="F17" s="458"/>
      <c r="G17" s="458"/>
      <c r="H17" s="459"/>
      <c r="I17" s="457" t="s">
        <v>460</v>
      </c>
      <c r="J17" s="458"/>
      <c r="K17" s="458"/>
      <c r="L17" s="458"/>
      <c r="M17" s="458"/>
      <c r="N17" s="458"/>
      <c r="O17" s="458"/>
      <c r="P17" s="458"/>
      <c r="Q17" s="458"/>
      <c r="R17" s="458"/>
      <c r="S17" s="459"/>
      <c r="T17" s="53"/>
      <c r="U17" s="53"/>
    </row>
    <row r="18" spans="1:21" ht="130.5" customHeight="1">
      <c r="A18" s="455"/>
      <c r="B18" s="456"/>
      <c r="C18" s="324"/>
      <c r="D18" s="325"/>
      <c r="E18" s="326" t="s">
        <v>342</v>
      </c>
      <c r="F18" s="326" t="s">
        <v>268</v>
      </c>
      <c r="G18" s="326" t="s">
        <v>269</v>
      </c>
      <c r="H18" s="326" t="s">
        <v>270</v>
      </c>
      <c r="I18" s="326" t="s">
        <v>343</v>
      </c>
      <c r="J18" s="326" t="s">
        <v>271</v>
      </c>
      <c r="K18" s="326" t="s">
        <v>272</v>
      </c>
      <c r="L18" s="326" t="s">
        <v>273</v>
      </c>
      <c r="M18" s="326" t="s">
        <v>274</v>
      </c>
      <c r="N18" s="326" t="s">
        <v>275</v>
      </c>
      <c r="O18" s="326" t="s">
        <v>276</v>
      </c>
      <c r="P18" s="326" t="s">
        <v>404</v>
      </c>
      <c r="Q18" s="326" t="s">
        <v>277</v>
      </c>
      <c r="R18" s="326" t="s">
        <v>278</v>
      </c>
      <c r="S18" s="326" t="s">
        <v>403</v>
      </c>
      <c r="T18" s="54"/>
      <c r="U18" s="53"/>
    </row>
    <row r="19" spans="1:28" ht="15.75">
      <c r="A19" s="39" t="s">
        <v>213</v>
      </c>
      <c r="B19" s="188">
        <f>SUM(H19+S19)</f>
        <v>2596.5</v>
      </c>
      <c r="C19" s="57"/>
      <c r="D19" s="57"/>
      <c r="E19" s="39">
        <v>307</v>
      </c>
      <c r="F19" s="118">
        <v>8.0985</v>
      </c>
      <c r="G19" s="118">
        <f>SUM(F19*E19)</f>
        <v>2486.2394999999997</v>
      </c>
      <c r="H19" s="189">
        <v>2486.2</v>
      </c>
      <c r="I19" s="39">
        <v>8654</v>
      </c>
      <c r="J19" s="118">
        <v>6932</v>
      </c>
      <c r="K19" s="118">
        <f>SUM(I19-J19)</f>
        <v>1722</v>
      </c>
      <c r="L19" s="118">
        <v>62.9354</v>
      </c>
      <c r="M19" s="327">
        <v>108.4</v>
      </c>
      <c r="N19" s="118">
        <v>8589</v>
      </c>
      <c r="O19" s="118">
        <v>65</v>
      </c>
      <c r="P19" s="191">
        <v>29.6707</v>
      </c>
      <c r="Q19" s="190">
        <v>1.9</v>
      </c>
      <c r="R19" s="118">
        <f>SUM(Q19+M19)</f>
        <v>110.30000000000001</v>
      </c>
      <c r="S19" s="189">
        <f>M19+Q19</f>
        <v>110.30000000000001</v>
      </c>
      <c r="T19" s="53">
        <v>2399.016</v>
      </c>
      <c r="U19" s="53">
        <v>2399</v>
      </c>
      <c r="V19" s="4">
        <v>114.17218559999999</v>
      </c>
      <c r="W19" s="117">
        <v>114.2</v>
      </c>
      <c r="X19" s="4">
        <v>1.78278</v>
      </c>
      <c r="Y19" s="117">
        <v>1.8</v>
      </c>
      <c r="Z19" s="88">
        <f>U19+W19+Y19</f>
        <v>2515</v>
      </c>
      <c r="AA19" s="4">
        <f>T19+V19+X19</f>
        <v>2514.9709656</v>
      </c>
      <c r="AB19" s="88">
        <f>W19+Y19</f>
        <v>116</v>
      </c>
    </row>
    <row r="20" spans="1:28" ht="15.75">
      <c r="A20" s="39" t="s">
        <v>214</v>
      </c>
      <c r="B20" s="188">
        <f aca="true" t="shared" si="0" ref="B20:B42">SUM(H20+S20)</f>
        <v>426.2</v>
      </c>
      <c r="C20" s="57"/>
      <c r="D20" s="57"/>
      <c r="E20" s="39">
        <v>38</v>
      </c>
      <c r="F20" s="118">
        <v>8.0985</v>
      </c>
      <c r="G20" s="118">
        <f>SUM(F20*E20)</f>
        <v>307.743</v>
      </c>
      <c r="H20" s="189">
        <v>307.7</v>
      </c>
      <c r="I20" s="39">
        <v>1279</v>
      </c>
      <c r="J20" s="118"/>
      <c r="K20" s="118">
        <f aca="true" t="shared" si="1" ref="K20:K41">SUM(I20-J20)</f>
        <v>1279</v>
      </c>
      <c r="L20" s="118">
        <v>62.9354</v>
      </c>
      <c r="M20" s="327">
        <v>80.5</v>
      </c>
      <c r="N20" s="118"/>
      <c r="O20" s="118">
        <f aca="true" t="shared" si="2" ref="O20:O41">SUM(I20-N20)</f>
        <v>1279</v>
      </c>
      <c r="P20" s="191">
        <v>29.6707</v>
      </c>
      <c r="Q20" s="190">
        <v>38</v>
      </c>
      <c r="R20" s="118">
        <f aca="true" t="shared" si="3" ref="R20:R41">SUM(Q20+M20)</f>
        <v>118.5</v>
      </c>
      <c r="S20" s="189">
        <f aca="true" t="shared" si="4" ref="S20:S41">M20+Q20</f>
        <v>118.5</v>
      </c>
      <c r="T20" s="53">
        <v>336.704</v>
      </c>
      <c r="U20" s="53">
        <v>336.7</v>
      </c>
      <c r="V20" s="4">
        <v>81.37272</v>
      </c>
      <c r="W20" s="117">
        <v>81.4</v>
      </c>
      <c r="X20" s="4">
        <v>38.6269</v>
      </c>
      <c r="Y20" s="117">
        <v>38.6</v>
      </c>
      <c r="Z20" s="88">
        <f aca="true" t="shared" si="5" ref="Z20:Z41">U20+W20+Y20</f>
        <v>456.70000000000005</v>
      </c>
      <c r="AA20" s="4">
        <f aca="true" t="shared" si="6" ref="AA20:AA41">T20+V20+X20</f>
        <v>456.70362</v>
      </c>
      <c r="AB20" s="88">
        <f aca="true" t="shared" si="7" ref="AB20:AB41">W20+Y20</f>
        <v>120</v>
      </c>
    </row>
    <row r="21" spans="1:28" ht="15.75">
      <c r="A21" s="39" t="s">
        <v>215</v>
      </c>
      <c r="B21" s="188">
        <v>0</v>
      </c>
      <c r="C21" s="57"/>
      <c r="D21" s="57"/>
      <c r="E21" s="192"/>
      <c r="F21" s="118"/>
      <c r="G21" s="118"/>
      <c r="H21" s="189"/>
      <c r="I21" s="39">
        <v>1099</v>
      </c>
      <c r="J21" s="118">
        <v>1099</v>
      </c>
      <c r="K21" s="118">
        <f t="shared" si="1"/>
        <v>0</v>
      </c>
      <c r="L21" s="118">
        <v>62.9354</v>
      </c>
      <c r="M21" s="328"/>
      <c r="N21" s="118">
        <v>1099</v>
      </c>
      <c r="O21" s="118">
        <v>0</v>
      </c>
      <c r="P21" s="191">
        <v>29.6707</v>
      </c>
      <c r="Q21" s="118"/>
      <c r="R21" s="118">
        <f t="shared" si="3"/>
        <v>0</v>
      </c>
      <c r="S21" s="189">
        <f t="shared" si="4"/>
        <v>0</v>
      </c>
      <c r="V21" s="4">
        <v>0</v>
      </c>
      <c r="X21" s="4">
        <v>0</v>
      </c>
      <c r="Z21" s="88">
        <f t="shared" si="5"/>
        <v>0</v>
      </c>
      <c r="AA21" s="4">
        <f t="shared" si="6"/>
        <v>0</v>
      </c>
      <c r="AB21" s="88">
        <f t="shared" si="7"/>
        <v>0</v>
      </c>
    </row>
    <row r="22" spans="1:28" ht="15.75">
      <c r="A22" s="39" t="s">
        <v>216</v>
      </c>
      <c r="B22" s="188">
        <f t="shared" si="0"/>
        <v>135.4</v>
      </c>
      <c r="C22" s="57"/>
      <c r="D22" s="57"/>
      <c r="E22" s="192"/>
      <c r="F22" s="118"/>
      <c r="G22" s="118"/>
      <c r="H22" s="189"/>
      <c r="I22" s="39">
        <v>1462</v>
      </c>
      <c r="J22" s="118"/>
      <c r="K22" s="118">
        <f t="shared" si="1"/>
        <v>1462</v>
      </c>
      <c r="L22" s="118">
        <v>62.9354</v>
      </c>
      <c r="M22" s="327">
        <v>92</v>
      </c>
      <c r="N22" s="118"/>
      <c r="O22" s="118">
        <f t="shared" si="2"/>
        <v>1462</v>
      </c>
      <c r="P22" s="191">
        <v>29.6707</v>
      </c>
      <c r="Q22" s="190">
        <v>43.4</v>
      </c>
      <c r="R22" s="118">
        <f t="shared" si="3"/>
        <v>135.4</v>
      </c>
      <c r="S22" s="189">
        <f t="shared" si="4"/>
        <v>135.4</v>
      </c>
      <c r="V22" s="4">
        <v>94.76792160000001</v>
      </c>
      <c r="W22" s="4">
        <v>94.8</v>
      </c>
      <c r="X22" s="4">
        <v>44.985482000000005</v>
      </c>
      <c r="Y22" s="117">
        <v>45</v>
      </c>
      <c r="Z22" s="88">
        <f t="shared" si="5"/>
        <v>139.8</v>
      </c>
      <c r="AA22" s="4">
        <f t="shared" si="6"/>
        <v>139.7534036</v>
      </c>
      <c r="AB22" s="88">
        <f t="shared" si="7"/>
        <v>139.8</v>
      </c>
    </row>
    <row r="23" spans="1:28" ht="15.75">
      <c r="A23" s="39" t="s">
        <v>217</v>
      </c>
      <c r="B23" s="188">
        <f t="shared" si="0"/>
        <v>46.7</v>
      </c>
      <c r="C23" s="57"/>
      <c r="D23" s="57"/>
      <c r="E23" s="192"/>
      <c r="F23" s="118"/>
      <c r="G23" s="118"/>
      <c r="H23" s="189"/>
      <c r="I23" s="39">
        <v>504</v>
      </c>
      <c r="J23" s="118"/>
      <c r="K23" s="118">
        <f t="shared" si="1"/>
        <v>504</v>
      </c>
      <c r="L23" s="118">
        <v>62.9354</v>
      </c>
      <c r="M23" s="327">
        <v>31.7</v>
      </c>
      <c r="N23" s="118"/>
      <c r="O23" s="118">
        <f t="shared" si="2"/>
        <v>504</v>
      </c>
      <c r="P23" s="191">
        <v>29.6707</v>
      </c>
      <c r="Q23" s="190">
        <v>15</v>
      </c>
      <c r="R23" s="118">
        <f t="shared" si="3"/>
        <v>46.7</v>
      </c>
      <c r="S23" s="189">
        <f t="shared" si="4"/>
        <v>46.7</v>
      </c>
      <c r="V23" s="4">
        <v>28.104885600000003</v>
      </c>
      <c r="W23" s="4">
        <v>28.1</v>
      </c>
      <c r="X23" s="4">
        <v>13.341137</v>
      </c>
      <c r="Y23" s="117">
        <v>13.3</v>
      </c>
      <c r="Z23" s="88">
        <f t="shared" si="5"/>
        <v>41.400000000000006</v>
      </c>
      <c r="AA23" s="4">
        <f t="shared" si="6"/>
        <v>41.446022600000006</v>
      </c>
      <c r="AB23" s="88">
        <f t="shared" si="7"/>
        <v>41.400000000000006</v>
      </c>
    </row>
    <row r="24" spans="1:28" ht="15.75">
      <c r="A24" s="39" t="s">
        <v>218</v>
      </c>
      <c r="B24" s="188">
        <f t="shared" si="0"/>
        <v>29.1</v>
      </c>
      <c r="C24" s="57"/>
      <c r="D24" s="57"/>
      <c r="E24" s="192"/>
      <c r="F24" s="118"/>
      <c r="G24" s="118"/>
      <c r="H24" s="189"/>
      <c r="I24" s="39">
        <v>315</v>
      </c>
      <c r="J24" s="118"/>
      <c r="K24" s="118">
        <f t="shared" si="1"/>
        <v>315</v>
      </c>
      <c r="L24" s="118">
        <v>62.9354</v>
      </c>
      <c r="M24" s="327">
        <v>19.8</v>
      </c>
      <c r="N24" s="118"/>
      <c r="O24" s="118">
        <f t="shared" si="2"/>
        <v>315</v>
      </c>
      <c r="P24" s="191">
        <v>29.6707</v>
      </c>
      <c r="Q24" s="190">
        <v>9.3</v>
      </c>
      <c r="R24" s="118">
        <f t="shared" si="3"/>
        <v>29.1</v>
      </c>
      <c r="S24" s="189">
        <f t="shared" si="4"/>
        <v>29.1</v>
      </c>
      <c r="V24" s="4">
        <v>19.5920472</v>
      </c>
      <c r="W24" s="4">
        <v>19.6</v>
      </c>
      <c r="X24" s="4">
        <v>9.300169</v>
      </c>
      <c r="Y24" s="117">
        <v>9.3</v>
      </c>
      <c r="Z24" s="88">
        <f t="shared" si="5"/>
        <v>28.900000000000002</v>
      </c>
      <c r="AA24" s="4">
        <f t="shared" si="6"/>
        <v>28.8922162</v>
      </c>
      <c r="AB24" s="88">
        <f t="shared" si="7"/>
        <v>28.900000000000002</v>
      </c>
    </row>
    <row r="25" spans="1:28" ht="15.75">
      <c r="A25" s="39" t="s">
        <v>219</v>
      </c>
      <c r="B25" s="188">
        <f t="shared" si="0"/>
        <v>36.4</v>
      </c>
      <c r="C25" s="57"/>
      <c r="D25" s="57"/>
      <c r="E25" s="192"/>
      <c r="F25" s="118"/>
      <c r="G25" s="118"/>
      <c r="H25" s="189"/>
      <c r="I25" s="39">
        <v>579</v>
      </c>
      <c r="J25" s="118"/>
      <c r="K25" s="118">
        <f t="shared" si="1"/>
        <v>579</v>
      </c>
      <c r="L25" s="118">
        <v>62.9354</v>
      </c>
      <c r="M25" s="327">
        <v>36.4</v>
      </c>
      <c r="N25" s="118">
        <v>579</v>
      </c>
      <c r="O25" s="118">
        <v>0</v>
      </c>
      <c r="P25" s="191">
        <v>29.6707</v>
      </c>
      <c r="Q25" s="118"/>
      <c r="R25" s="118">
        <f t="shared" si="3"/>
        <v>36.4</v>
      </c>
      <c r="S25" s="189">
        <f t="shared" si="4"/>
        <v>36.4</v>
      </c>
      <c r="V25" s="4">
        <v>37.55664</v>
      </c>
      <c r="W25" s="4">
        <v>37.6</v>
      </c>
      <c r="X25" s="4">
        <v>0</v>
      </c>
      <c r="Z25" s="88">
        <f t="shared" si="5"/>
        <v>37.6</v>
      </c>
      <c r="AA25" s="4">
        <f t="shared" si="6"/>
        <v>37.55664</v>
      </c>
      <c r="AB25" s="88">
        <f t="shared" si="7"/>
        <v>37.6</v>
      </c>
    </row>
    <row r="26" spans="1:28" ht="15.75">
      <c r="A26" s="39" t="s">
        <v>220</v>
      </c>
      <c r="B26" s="188">
        <f t="shared" si="0"/>
        <v>75.2</v>
      </c>
      <c r="C26" s="57"/>
      <c r="D26" s="57"/>
      <c r="E26" s="192"/>
      <c r="F26" s="118"/>
      <c r="G26" s="118"/>
      <c r="H26" s="189"/>
      <c r="I26" s="39">
        <v>812</v>
      </c>
      <c r="J26" s="118"/>
      <c r="K26" s="118">
        <f t="shared" si="1"/>
        <v>812</v>
      </c>
      <c r="L26" s="118">
        <v>62.9354</v>
      </c>
      <c r="M26" s="327">
        <v>51.1</v>
      </c>
      <c r="N26" s="118"/>
      <c r="O26" s="118">
        <f t="shared" si="2"/>
        <v>812</v>
      </c>
      <c r="P26" s="191">
        <v>29.6707</v>
      </c>
      <c r="Q26" s="190">
        <v>24.1</v>
      </c>
      <c r="R26" s="118">
        <f t="shared" si="3"/>
        <v>75.2</v>
      </c>
      <c r="S26" s="189">
        <f t="shared" si="4"/>
        <v>75.2</v>
      </c>
      <c r="V26" s="4">
        <v>50.07552</v>
      </c>
      <c r="W26" s="4">
        <v>50.1</v>
      </c>
      <c r="X26" s="4">
        <v>23.770400000000002</v>
      </c>
      <c r="Y26" s="117">
        <v>23.8</v>
      </c>
      <c r="Z26" s="88">
        <f t="shared" si="5"/>
        <v>73.9</v>
      </c>
      <c r="AA26" s="4">
        <f t="shared" si="6"/>
        <v>73.84592</v>
      </c>
      <c r="AB26" s="88">
        <f t="shared" si="7"/>
        <v>73.9</v>
      </c>
    </row>
    <row r="27" spans="1:28" ht="15.75">
      <c r="A27" s="39" t="s">
        <v>222</v>
      </c>
      <c r="B27" s="188">
        <f t="shared" si="0"/>
        <v>53.599999999999994</v>
      </c>
      <c r="C27" s="57"/>
      <c r="D27" s="57"/>
      <c r="E27" s="192"/>
      <c r="F27" s="118"/>
      <c r="G27" s="118"/>
      <c r="H27" s="189"/>
      <c r="I27" s="39">
        <v>578</v>
      </c>
      <c r="J27" s="118"/>
      <c r="K27" s="118">
        <f t="shared" si="1"/>
        <v>578</v>
      </c>
      <c r="L27" s="118">
        <v>62.9354</v>
      </c>
      <c r="M27" s="327">
        <v>36.4</v>
      </c>
      <c r="N27" s="118"/>
      <c r="O27" s="118">
        <f t="shared" si="2"/>
        <v>578</v>
      </c>
      <c r="P27" s="191">
        <v>29.6707</v>
      </c>
      <c r="Q27" s="190">
        <v>17.2</v>
      </c>
      <c r="R27" s="118">
        <f t="shared" si="3"/>
        <v>53.599999999999994</v>
      </c>
      <c r="S27" s="189">
        <f t="shared" si="4"/>
        <v>53.599999999999994</v>
      </c>
      <c r="V27" s="4">
        <v>33.6757872</v>
      </c>
      <c r="W27" s="4">
        <v>33.7</v>
      </c>
      <c r="X27" s="4">
        <v>15.985594</v>
      </c>
      <c r="Y27" s="117">
        <v>16</v>
      </c>
      <c r="Z27" s="88">
        <f t="shared" si="5"/>
        <v>49.7</v>
      </c>
      <c r="AA27" s="4">
        <f t="shared" si="6"/>
        <v>49.6613812</v>
      </c>
      <c r="AB27" s="88">
        <f t="shared" si="7"/>
        <v>49.7</v>
      </c>
    </row>
    <row r="28" spans="1:28" ht="15.75">
      <c r="A28" s="39" t="s">
        <v>223</v>
      </c>
      <c r="B28" s="188">
        <f t="shared" si="0"/>
        <v>278.4</v>
      </c>
      <c r="C28" s="57"/>
      <c r="D28" s="57"/>
      <c r="E28" s="39">
        <v>24</v>
      </c>
      <c r="F28" s="118">
        <v>8.0985</v>
      </c>
      <c r="G28" s="118">
        <f>SUM(F28*E28)</f>
        <v>194.36399999999998</v>
      </c>
      <c r="H28" s="189">
        <v>194.4</v>
      </c>
      <c r="I28" s="39">
        <v>908</v>
      </c>
      <c r="J28" s="118"/>
      <c r="K28" s="118">
        <f t="shared" si="1"/>
        <v>908</v>
      </c>
      <c r="L28" s="118">
        <v>62.9354</v>
      </c>
      <c r="M28" s="327">
        <v>57.1</v>
      </c>
      <c r="N28" s="118"/>
      <c r="O28" s="118">
        <f t="shared" si="2"/>
        <v>908</v>
      </c>
      <c r="P28" s="191">
        <v>29.6707</v>
      </c>
      <c r="Q28" s="190">
        <v>26.9</v>
      </c>
      <c r="R28" s="118">
        <f t="shared" si="3"/>
        <v>84</v>
      </c>
      <c r="S28" s="189">
        <f t="shared" si="4"/>
        <v>84</v>
      </c>
      <c r="T28" s="4">
        <v>210.44</v>
      </c>
      <c r="U28" s="4">
        <v>210.4</v>
      </c>
      <c r="V28" s="4">
        <v>60.6539736</v>
      </c>
      <c r="W28" s="117">
        <v>60.6</v>
      </c>
      <c r="X28" s="4">
        <v>28.791897000000002</v>
      </c>
      <c r="Y28" s="117">
        <v>28.8</v>
      </c>
      <c r="Z28" s="88">
        <f t="shared" si="5"/>
        <v>299.8</v>
      </c>
      <c r="AA28" s="4">
        <f t="shared" si="6"/>
        <v>299.88587060000003</v>
      </c>
      <c r="AB28" s="88">
        <f t="shared" si="7"/>
        <v>89.4</v>
      </c>
    </row>
    <row r="29" spans="1:28" ht="15.75">
      <c r="A29" s="39" t="s">
        <v>224</v>
      </c>
      <c r="B29" s="188">
        <f t="shared" si="0"/>
        <v>285.9</v>
      </c>
      <c r="C29" s="57"/>
      <c r="D29" s="57"/>
      <c r="E29" s="39">
        <v>25</v>
      </c>
      <c r="F29" s="118">
        <v>8.0985</v>
      </c>
      <c r="G29" s="118">
        <f>SUM(F29*E29)</f>
        <v>202.46249999999998</v>
      </c>
      <c r="H29" s="189">
        <v>202.5</v>
      </c>
      <c r="I29" s="39">
        <v>901</v>
      </c>
      <c r="J29" s="118"/>
      <c r="K29" s="118">
        <f t="shared" si="1"/>
        <v>901</v>
      </c>
      <c r="L29" s="118">
        <v>62.9354</v>
      </c>
      <c r="M29" s="327">
        <v>56.7</v>
      </c>
      <c r="N29" s="118"/>
      <c r="O29" s="118">
        <f t="shared" si="2"/>
        <v>901</v>
      </c>
      <c r="P29" s="191">
        <v>29.6707</v>
      </c>
      <c r="Q29" s="190">
        <v>26.7</v>
      </c>
      <c r="R29" s="118">
        <f t="shared" si="3"/>
        <v>83.4</v>
      </c>
      <c r="S29" s="189">
        <f t="shared" si="4"/>
        <v>83.4</v>
      </c>
      <c r="T29" s="4">
        <v>176.7696</v>
      </c>
      <c r="U29" s="4">
        <v>176.8</v>
      </c>
      <c r="V29" s="4">
        <v>53.1426456</v>
      </c>
      <c r="W29" s="117">
        <v>53.1</v>
      </c>
      <c r="X29" s="4">
        <v>25.226337</v>
      </c>
      <c r="Y29" s="117">
        <v>25.2</v>
      </c>
      <c r="Z29" s="88">
        <f t="shared" si="5"/>
        <v>255.1</v>
      </c>
      <c r="AA29" s="4">
        <f t="shared" si="6"/>
        <v>255.1385826</v>
      </c>
      <c r="AB29" s="88">
        <f t="shared" si="7"/>
        <v>78.3</v>
      </c>
    </row>
    <row r="30" spans="1:28" ht="15.75">
      <c r="A30" s="39" t="s">
        <v>225</v>
      </c>
      <c r="B30" s="188">
        <f t="shared" si="0"/>
        <v>405.3</v>
      </c>
      <c r="C30" s="57"/>
      <c r="D30" s="57"/>
      <c r="E30" s="39">
        <v>37</v>
      </c>
      <c r="F30" s="118">
        <v>8.0985</v>
      </c>
      <c r="G30" s="118">
        <f>SUM(F30*E30)</f>
        <v>299.6445</v>
      </c>
      <c r="H30" s="189">
        <v>299.6</v>
      </c>
      <c r="I30" s="39">
        <v>1141</v>
      </c>
      <c r="J30" s="118"/>
      <c r="K30" s="118">
        <f t="shared" si="1"/>
        <v>1141</v>
      </c>
      <c r="L30" s="118">
        <v>62.9354</v>
      </c>
      <c r="M30" s="327">
        <v>71.8</v>
      </c>
      <c r="N30" s="118"/>
      <c r="O30" s="118">
        <f t="shared" si="2"/>
        <v>1141</v>
      </c>
      <c r="P30" s="191">
        <v>29.6707</v>
      </c>
      <c r="Q30" s="190">
        <v>33.9</v>
      </c>
      <c r="R30" s="118">
        <f t="shared" si="3"/>
        <v>105.69999999999999</v>
      </c>
      <c r="S30" s="189">
        <f t="shared" si="4"/>
        <v>105.69999999999999</v>
      </c>
      <c r="T30" s="4">
        <v>294.616</v>
      </c>
      <c r="U30" s="4">
        <v>294.6</v>
      </c>
      <c r="V30" s="4">
        <v>74.9880912</v>
      </c>
      <c r="W30" s="117">
        <v>75</v>
      </c>
      <c r="X30" s="4">
        <v>35.596174</v>
      </c>
      <c r="Y30" s="117">
        <v>35.6</v>
      </c>
      <c r="Z30" s="88">
        <f t="shared" si="5"/>
        <v>405.20000000000005</v>
      </c>
      <c r="AA30" s="4">
        <f t="shared" si="6"/>
        <v>405.2002652</v>
      </c>
      <c r="AB30" s="88">
        <f t="shared" si="7"/>
        <v>110.6</v>
      </c>
    </row>
    <row r="31" spans="1:28" ht="15.75">
      <c r="A31" s="39" t="s">
        <v>226</v>
      </c>
      <c r="B31" s="188">
        <f t="shared" si="0"/>
        <v>686.9</v>
      </c>
      <c r="C31" s="57"/>
      <c r="D31" s="57"/>
      <c r="E31" s="39">
        <v>66</v>
      </c>
      <c r="F31" s="118">
        <v>8.0985</v>
      </c>
      <c r="G31" s="118">
        <f>SUM(F31*E31)</f>
        <v>534.501</v>
      </c>
      <c r="H31" s="189">
        <v>534.5</v>
      </c>
      <c r="I31" s="39">
        <v>1646</v>
      </c>
      <c r="J31" s="118"/>
      <c r="K31" s="118">
        <f t="shared" si="1"/>
        <v>1646</v>
      </c>
      <c r="L31" s="118">
        <v>62.9354</v>
      </c>
      <c r="M31" s="327">
        <v>103.6</v>
      </c>
      <c r="N31" s="118"/>
      <c r="O31" s="118">
        <f t="shared" si="2"/>
        <v>1646</v>
      </c>
      <c r="P31" s="191">
        <v>29.6707</v>
      </c>
      <c r="Q31" s="190">
        <v>48.8</v>
      </c>
      <c r="R31" s="118">
        <f t="shared" si="3"/>
        <v>152.39999999999998</v>
      </c>
      <c r="S31" s="189">
        <f t="shared" si="4"/>
        <v>152.39999999999998</v>
      </c>
      <c r="T31" s="4">
        <v>530.3088</v>
      </c>
      <c r="U31" s="4">
        <v>530.3</v>
      </c>
      <c r="V31" s="4">
        <v>108.4135008</v>
      </c>
      <c r="W31" s="117">
        <v>108.4</v>
      </c>
      <c r="X31" s="4">
        <v>51.46291600000001</v>
      </c>
      <c r="Y31" s="117">
        <v>51.5</v>
      </c>
      <c r="Z31" s="88">
        <f t="shared" si="5"/>
        <v>690.1999999999999</v>
      </c>
      <c r="AA31" s="4">
        <f t="shared" si="6"/>
        <v>690.1852168</v>
      </c>
      <c r="AB31" s="88">
        <f t="shared" si="7"/>
        <v>159.9</v>
      </c>
    </row>
    <row r="32" spans="1:28" ht="15.75">
      <c r="A32" s="39" t="s">
        <v>227</v>
      </c>
      <c r="B32" s="188">
        <f t="shared" si="0"/>
        <v>60.8</v>
      </c>
      <c r="C32" s="57"/>
      <c r="D32" s="57"/>
      <c r="E32" s="39"/>
      <c r="F32" s="118"/>
      <c r="G32" s="118"/>
      <c r="H32" s="189"/>
      <c r="I32" s="39">
        <v>656</v>
      </c>
      <c r="J32" s="118"/>
      <c r="K32" s="118">
        <f t="shared" si="1"/>
        <v>656</v>
      </c>
      <c r="L32" s="118">
        <v>62.9354</v>
      </c>
      <c r="M32" s="327">
        <v>41.3</v>
      </c>
      <c r="N32" s="118"/>
      <c r="O32" s="118">
        <f t="shared" si="2"/>
        <v>656</v>
      </c>
      <c r="P32" s="191">
        <v>29.6707</v>
      </c>
      <c r="Q32" s="190">
        <v>19.5</v>
      </c>
      <c r="R32" s="118">
        <f t="shared" si="3"/>
        <v>60.8</v>
      </c>
      <c r="S32" s="189">
        <f t="shared" si="4"/>
        <v>60.8</v>
      </c>
      <c r="V32" s="4">
        <v>46.5702336</v>
      </c>
      <c r="W32" s="117">
        <v>46.6</v>
      </c>
      <c r="X32" s="4">
        <v>22.106472</v>
      </c>
      <c r="Y32" s="117">
        <v>22.1</v>
      </c>
      <c r="Z32" s="88">
        <f t="shared" si="5"/>
        <v>68.7</v>
      </c>
      <c r="AA32" s="4">
        <f t="shared" si="6"/>
        <v>68.6767056</v>
      </c>
      <c r="AB32" s="88">
        <f t="shared" si="7"/>
        <v>68.7</v>
      </c>
    </row>
    <row r="33" spans="1:28" ht="15.75">
      <c r="A33" s="39" t="s">
        <v>228</v>
      </c>
      <c r="B33" s="188">
        <f t="shared" si="0"/>
        <v>71.5</v>
      </c>
      <c r="C33" s="57"/>
      <c r="D33" s="57"/>
      <c r="E33" s="39"/>
      <c r="F33" s="118"/>
      <c r="G33" s="118"/>
      <c r="H33" s="189"/>
      <c r="I33" s="39">
        <v>772</v>
      </c>
      <c r="J33" s="118"/>
      <c r="K33" s="118">
        <f t="shared" si="1"/>
        <v>772</v>
      </c>
      <c r="L33" s="118">
        <v>62.9354</v>
      </c>
      <c r="M33" s="327">
        <v>48.6</v>
      </c>
      <c r="N33" s="118"/>
      <c r="O33" s="118">
        <f t="shared" si="2"/>
        <v>772</v>
      </c>
      <c r="P33" s="191">
        <v>29.6707</v>
      </c>
      <c r="Q33" s="190">
        <v>22.9</v>
      </c>
      <c r="R33" s="118">
        <f t="shared" si="3"/>
        <v>71.5</v>
      </c>
      <c r="S33" s="189">
        <f t="shared" si="4"/>
        <v>71.5</v>
      </c>
      <c r="V33" s="4">
        <v>52.0785408</v>
      </c>
      <c r="W33" s="117">
        <v>52.1</v>
      </c>
      <c r="X33" s="4">
        <v>24.721216000000002</v>
      </c>
      <c r="Y33" s="117">
        <v>24.7</v>
      </c>
      <c r="Z33" s="88">
        <f t="shared" si="5"/>
        <v>76.8</v>
      </c>
      <c r="AA33" s="4">
        <f t="shared" si="6"/>
        <v>76.7997568</v>
      </c>
      <c r="AB33" s="88">
        <f t="shared" si="7"/>
        <v>76.8</v>
      </c>
    </row>
    <row r="34" spans="1:28" ht="15.75">
      <c r="A34" s="39" t="s">
        <v>229</v>
      </c>
      <c r="B34" s="188">
        <f t="shared" si="0"/>
        <v>223.2</v>
      </c>
      <c r="C34" s="57"/>
      <c r="D34" s="57"/>
      <c r="E34" s="39">
        <v>20</v>
      </c>
      <c r="F34" s="118">
        <v>8.0985</v>
      </c>
      <c r="G34" s="118">
        <f>SUM(F34*E34)</f>
        <v>161.97</v>
      </c>
      <c r="H34" s="189">
        <v>162</v>
      </c>
      <c r="I34" s="39">
        <v>661</v>
      </c>
      <c r="J34" s="118"/>
      <c r="K34" s="118">
        <f t="shared" si="1"/>
        <v>661</v>
      </c>
      <c r="L34" s="118">
        <v>62.9354</v>
      </c>
      <c r="M34" s="327">
        <v>41.6</v>
      </c>
      <c r="N34" s="118"/>
      <c r="O34" s="118">
        <f t="shared" si="2"/>
        <v>661</v>
      </c>
      <c r="P34" s="191">
        <v>29.6707</v>
      </c>
      <c r="Q34" s="190">
        <v>19.6</v>
      </c>
      <c r="R34" s="118">
        <f t="shared" si="3"/>
        <v>61.2</v>
      </c>
      <c r="S34" s="189">
        <f t="shared" si="4"/>
        <v>61.2</v>
      </c>
      <c r="T34" s="4">
        <v>202.0224</v>
      </c>
      <c r="U34" s="4">
        <v>202</v>
      </c>
      <c r="V34" s="4">
        <v>38.119989600000004</v>
      </c>
      <c r="W34" s="117">
        <v>38.1</v>
      </c>
      <c r="X34" s="4">
        <v>18.095217</v>
      </c>
      <c r="Y34" s="117">
        <v>18.1</v>
      </c>
      <c r="Z34" s="88">
        <f t="shared" si="5"/>
        <v>258.2</v>
      </c>
      <c r="AA34" s="4">
        <f t="shared" si="6"/>
        <v>258.2376066</v>
      </c>
      <c r="AB34" s="88">
        <f t="shared" si="7"/>
        <v>56.2</v>
      </c>
    </row>
    <row r="35" spans="1:28" ht="15.75">
      <c r="A35" s="39" t="s">
        <v>230</v>
      </c>
      <c r="B35" s="188">
        <f t="shared" si="0"/>
        <v>133.1</v>
      </c>
      <c r="C35" s="57"/>
      <c r="D35" s="57"/>
      <c r="E35" s="39">
        <v>10</v>
      </c>
      <c r="F35" s="118">
        <v>8.0985</v>
      </c>
      <c r="G35" s="118">
        <f>SUM(F35*E35)</f>
        <v>80.985</v>
      </c>
      <c r="H35" s="189">
        <v>81</v>
      </c>
      <c r="I35" s="39">
        <v>563</v>
      </c>
      <c r="J35" s="118"/>
      <c r="K35" s="118">
        <f t="shared" si="1"/>
        <v>563</v>
      </c>
      <c r="L35" s="118">
        <v>62.9354</v>
      </c>
      <c r="M35" s="327">
        <v>35.4</v>
      </c>
      <c r="N35" s="118"/>
      <c r="O35" s="118">
        <f t="shared" si="2"/>
        <v>563</v>
      </c>
      <c r="P35" s="191">
        <v>29.6707</v>
      </c>
      <c r="Q35" s="190">
        <v>16.7</v>
      </c>
      <c r="R35" s="118">
        <f t="shared" si="3"/>
        <v>52.099999999999994</v>
      </c>
      <c r="S35" s="189">
        <f t="shared" si="4"/>
        <v>52.099999999999994</v>
      </c>
      <c r="T35" s="4">
        <v>117.8464</v>
      </c>
      <c r="U35" s="4">
        <v>117.9</v>
      </c>
      <c r="V35" s="4">
        <v>31.8605496</v>
      </c>
      <c r="W35" s="117">
        <v>31.9</v>
      </c>
      <c r="X35" s="4">
        <v>15.123917</v>
      </c>
      <c r="Y35" s="117">
        <v>15.1</v>
      </c>
      <c r="Z35" s="88">
        <f t="shared" si="5"/>
        <v>164.9</v>
      </c>
      <c r="AA35" s="4">
        <f t="shared" si="6"/>
        <v>164.8308666</v>
      </c>
      <c r="AB35" s="88">
        <f t="shared" si="7"/>
        <v>47</v>
      </c>
    </row>
    <row r="36" spans="1:28" ht="15.75">
      <c r="A36" s="39" t="s">
        <v>231</v>
      </c>
      <c r="B36" s="188">
        <f t="shared" si="0"/>
        <v>51.6</v>
      </c>
      <c r="C36" s="57"/>
      <c r="D36" s="57"/>
      <c r="E36" s="39"/>
      <c r="F36" s="118"/>
      <c r="G36" s="118"/>
      <c r="H36" s="189"/>
      <c r="I36" s="39">
        <v>557</v>
      </c>
      <c r="J36" s="118"/>
      <c r="K36" s="118">
        <f t="shared" si="1"/>
        <v>557</v>
      </c>
      <c r="L36" s="118">
        <v>62.9354</v>
      </c>
      <c r="M36" s="327">
        <v>35.1</v>
      </c>
      <c r="N36" s="118"/>
      <c r="O36" s="118">
        <f t="shared" si="2"/>
        <v>557</v>
      </c>
      <c r="P36" s="191">
        <v>29.6707</v>
      </c>
      <c r="Q36" s="190">
        <v>16.5</v>
      </c>
      <c r="R36" s="118">
        <f t="shared" si="3"/>
        <v>51.6</v>
      </c>
      <c r="S36" s="189">
        <f t="shared" si="4"/>
        <v>51.6</v>
      </c>
      <c r="V36" s="4">
        <v>30.2330952</v>
      </c>
      <c r="W36" s="117">
        <v>30.2</v>
      </c>
      <c r="X36" s="4">
        <v>14.351379000000001</v>
      </c>
      <c r="Y36" s="117">
        <v>14.4</v>
      </c>
      <c r="Z36" s="88">
        <f t="shared" si="5"/>
        <v>44.6</v>
      </c>
      <c r="AA36" s="4">
        <f t="shared" si="6"/>
        <v>44.5844742</v>
      </c>
      <c r="AB36" s="88">
        <f t="shared" si="7"/>
        <v>44.6</v>
      </c>
    </row>
    <row r="37" spans="1:28" ht="15.75">
      <c r="A37" s="39" t="s">
        <v>232</v>
      </c>
      <c r="B37" s="188">
        <f t="shared" si="0"/>
        <v>31.3</v>
      </c>
      <c r="C37" s="57"/>
      <c r="D37" s="57"/>
      <c r="E37" s="39"/>
      <c r="F37" s="118"/>
      <c r="G37" s="118"/>
      <c r="H37" s="189"/>
      <c r="I37" s="39">
        <v>338</v>
      </c>
      <c r="J37" s="118"/>
      <c r="K37" s="118">
        <f t="shared" si="1"/>
        <v>338</v>
      </c>
      <c r="L37" s="118">
        <v>62.9354</v>
      </c>
      <c r="M37" s="327">
        <v>21.3</v>
      </c>
      <c r="N37" s="118"/>
      <c r="O37" s="118">
        <f t="shared" si="2"/>
        <v>338</v>
      </c>
      <c r="P37" s="191">
        <v>29.6707</v>
      </c>
      <c r="Q37" s="190">
        <v>10</v>
      </c>
      <c r="R37" s="118">
        <f t="shared" si="3"/>
        <v>31.3</v>
      </c>
      <c r="S37" s="189">
        <f t="shared" si="4"/>
        <v>31.3</v>
      </c>
      <c r="V37" s="4">
        <v>19.0286976</v>
      </c>
      <c r="W37" s="117">
        <v>19</v>
      </c>
      <c r="X37" s="4">
        <v>9.032752</v>
      </c>
      <c r="Y37" s="117">
        <v>9</v>
      </c>
      <c r="Z37" s="88">
        <f t="shared" si="5"/>
        <v>28</v>
      </c>
      <c r="AA37" s="4">
        <f t="shared" si="6"/>
        <v>28.061449600000003</v>
      </c>
      <c r="AB37" s="88">
        <f t="shared" si="7"/>
        <v>28</v>
      </c>
    </row>
    <row r="38" spans="1:28" ht="15.75">
      <c r="A38" s="39" t="s">
        <v>233</v>
      </c>
      <c r="B38" s="188">
        <f t="shared" si="0"/>
        <v>422.2</v>
      </c>
      <c r="C38" s="57"/>
      <c r="D38" s="57"/>
      <c r="E38" s="39">
        <v>27</v>
      </c>
      <c r="F38" s="118">
        <v>8.0985</v>
      </c>
      <c r="G38" s="118">
        <f>SUM(F38*E38)</f>
        <v>218.65949999999998</v>
      </c>
      <c r="H38" s="189">
        <v>218.7</v>
      </c>
      <c r="I38" s="39">
        <v>2197</v>
      </c>
      <c r="J38" s="118"/>
      <c r="K38" s="118">
        <f t="shared" si="1"/>
        <v>2197</v>
      </c>
      <c r="L38" s="118">
        <v>62.9354</v>
      </c>
      <c r="M38" s="327">
        <v>138.3</v>
      </c>
      <c r="N38" s="118"/>
      <c r="O38" s="118">
        <f t="shared" si="2"/>
        <v>2197</v>
      </c>
      <c r="P38" s="191">
        <v>29.6707</v>
      </c>
      <c r="Q38" s="190">
        <v>65.2</v>
      </c>
      <c r="R38" s="118">
        <f t="shared" si="3"/>
        <v>203.5</v>
      </c>
      <c r="S38" s="189">
        <f t="shared" si="4"/>
        <v>203.5</v>
      </c>
      <c r="T38" s="4">
        <v>218.8576</v>
      </c>
      <c r="U38" s="4">
        <v>218.9</v>
      </c>
      <c r="V38" s="4">
        <v>139.898484</v>
      </c>
      <c r="W38" s="117">
        <v>139.9</v>
      </c>
      <c r="X38" s="4">
        <v>66.408555</v>
      </c>
      <c r="Y38" s="117">
        <v>66.4</v>
      </c>
      <c r="Z38" s="88">
        <f t="shared" si="5"/>
        <v>425.20000000000005</v>
      </c>
      <c r="AA38" s="4">
        <f t="shared" si="6"/>
        <v>425.16463899999997</v>
      </c>
      <c r="AB38" s="88">
        <f t="shared" si="7"/>
        <v>206.3</v>
      </c>
    </row>
    <row r="39" spans="1:28" ht="15.75">
      <c r="A39" s="39" t="s">
        <v>234</v>
      </c>
      <c r="B39" s="188">
        <f t="shared" si="0"/>
        <v>26.799999999999997</v>
      </c>
      <c r="C39" s="57"/>
      <c r="D39" s="57"/>
      <c r="E39" s="192"/>
      <c r="F39" s="118"/>
      <c r="G39" s="118"/>
      <c r="H39" s="189"/>
      <c r="I39" s="39">
        <v>289</v>
      </c>
      <c r="J39" s="118"/>
      <c r="K39" s="118">
        <f t="shared" si="1"/>
        <v>289</v>
      </c>
      <c r="L39" s="118">
        <v>62.9354</v>
      </c>
      <c r="M39" s="327">
        <v>18.2</v>
      </c>
      <c r="N39" s="118"/>
      <c r="O39" s="118">
        <f t="shared" si="2"/>
        <v>289</v>
      </c>
      <c r="P39" s="191">
        <v>29.6707</v>
      </c>
      <c r="Q39" s="190">
        <v>8.6</v>
      </c>
      <c r="R39" s="118">
        <f t="shared" si="3"/>
        <v>26.799999999999997</v>
      </c>
      <c r="S39" s="189">
        <f t="shared" si="4"/>
        <v>26.799999999999997</v>
      </c>
      <c r="V39" s="4">
        <v>17.463837599999998</v>
      </c>
      <c r="W39" s="117">
        <v>17.4</v>
      </c>
      <c r="X39" s="4">
        <v>8.289927</v>
      </c>
      <c r="Y39" s="117">
        <v>8.3</v>
      </c>
      <c r="Z39" s="88">
        <f t="shared" si="5"/>
        <v>25.7</v>
      </c>
      <c r="AA39" s="4">
        <f t="shared" si="6"/>
        <v>25.753764599999997</v>
      </c>
      <c r="AB39" s="88">
        <f t="shared" si="7"/>
        <v>25.7</v>
      </c>
    </row>
    <row r="40" spans="1:28" ht="15.75">
      <c r="A40" s="39" t="s">
        <v>235</v>
      </c>
      <c r="B40" s="188">
        <f t="shared" si="0"/>
        <v>74.3</v>
      </c>
      <c r="C40" s="57"/>
      <c r="D40" s="57"/>
      <c r="E40" s="192"/>
      <c r="F40" s="118"/>
      <c r="G40" s="118"/>
      <c r="H40" s="189"/>
      <c r="I40" s="39">
        <v>803</v>
      </c>
      <c r="J40" s="118"/>
      <c r="K40" s="118">
        <f t="shared" si="1"/>
        <v>803</v>
      </c>
      <c r="L40" s="118">
        <v>62.9354</v>
      </c>
      <c r="M40" s="327">
        <v>50.5</v>
      </c>
      <c r="N40" s="118"/>
      <c r="O40" s="118">
        <f t="shared" si="2"/>
        <v>803</v>
      </c>
      <c r="P40" s="191">
        <v>29.6707</v>
      </c>
      <c r="Q40" s="190">
        <v>23.8</v>
      </c>
      <c r="R40" s="118">
        <f t="shared" si="3"/>
        <v>74.3</v>
      </c>
      <c r="S40" s="189">
        <f t="shared" si="4"/>
        <v>74.3</v>
      </c>
      <c r="V40" s="4">
        <v>47.6969328</v>
      </c>
      <c r="W40" s="117">
        <v>47.7</v>
      </c>
      <c r="X40" s="4">
        <v>22.641306</v>
      </c>
      <c r="Y40" s="117">
        <v>22.6</v>
      </c>
      <c r="Z40" s="88">
        <f t="shared" si="5"/>
        <v>70.30000000000001</v>
      </c>
      <c r="AA40" s="4">
        <f t="shared" si="6"/>
        <v>70.3382388</v>
      </c>
      <c r="AB40" s="88">
        <f t="shared" si="7"/>
        <v>70.30000000000001</v>
      </c>
    </row>
    <row r="41" spans="1:28" ht="15.75">
      <c r="A41" s="39" t="s">
        <v>236</v>
      </c>
      <c r="B41" s="188">
        <f t="shared" si="0"/>
        <v>37.8</v>
      </c>
      <c r="C41" s="57"/>
      <c r="D41" s="57"/>
      <c r="E41" s="193"/>
      <c r="F41" s="118"/>
      <c r="G41" s="118"/>
      <c r="H41" s="189"/>
      <c r="I41" s="39">
        <v>408</v>
      </c>
      <c r="J41" s="118"/>
      <c r="K41" s="118">
        <f t="shared" si="1"/>
        <v>408</v>
      </c>
      <c r="L41" s="118">
        <v>62.9354</v>
      </c>
      <c r="M41" s="327">
        <v>25.7</v>
      </c>
      <c r="N41" s="118"/>
      <c r="O41" s="118">
        <f t="shared" si="2"/>
        <v>408</v>
      </c>
      <c r="P41" s="191">
        <v>29.6707</v>
      </c>
      <c r="Q41" s="190">
        <v>12.1</v>
      </c>
      <c r="R41" s="118">
        <f t="shared" si="3"/>
        <v>37.8</v>
      </c>
      <c r="S41" s="189">
        <f t="shared" si="4"/>
        <v>37.8</v>
      </c>
      <c r="V41" s="4">
        <v>22.0332288</v>
      </c>
      <c r="W41" s="117">
        <v>22</v>
      </c>
      <c r="X41" s="4">
        <v>10.458976</v>
      </c>
      <c r="Y41" s="117">
        <v>10.5</v>
      </c>
      <c r="Z41" s="88">
        <f t="shared" si="5"/>
        <v>32.5</v>
      </c>
      <c r="AA41" s="4">
        <f t="shared" si="6"/>
        <v>32.492204799999996</v>
      </c>
      <c r="AB41" s="88">
        <f t="shared" si="7"/>
        <v>32.5</v>
      </c>
    </row>
    <row r="42" spans="1:28" ht="15.75">
      <c r="A42" s="58" t="s">
        <v>279</v>
      </c>
      <c r="B42" s="59">
        <f t="shared" si="0"/>
        <v>6188.199999999999</v>
      </c>
      <c r="C42" s="57"/>
      <c r="D42" s="57"/>
      <c r="E42" s="194">
        <f>SUM(E19:E41)</f>
        <v>554</v>
      </c>
      <c r="F42" s="118"/>
      <c r="G42" s="119">
        <f>SUM(G19:G41)</f>
        <v>4486.5689999999995</v>
      </c>
      <c r="H42" s="195">
        <f>SUM(H19:H41)</f>
        <v>4486.599999999999</v>
      </c>
      <c r="I42" s="119">
        <f>SUM(I19:I41)</f>
        <v>27122</v>
      </c>
      <c r="J42" s="119">
        <f aca="true" t="shared" si="8" ref="J42:S42">SUM(J19:J41)</f>
        <v>8031</v>
      </c>
      <c r="K42" s="119">
        <f t="shared" si="8"/>
        <v>19091</v>
      </c>
      <c r="L42" s="118"/>
      <c r="M42" s="195">
        <f t="shared" si="8"/>
        <v>1201.5</v>
      </c>
      <c r="N42" s="119">
        <f t="shared" si="8"/>
        <v>10267</v>
      </c>
      <c r="O42" s="119">
        <f t="shared" si="8"/>
        <v>16855</v>
      </c>
      <c r="P42" s="118"/>
      <c r="Q42" s="195">
        <f t="shared" si="8"/>
        <v>500.1</v>
      </c>
      <c r="R42" s="119">
        <f t="shared" si="8"/>
        <v>1701.5999999999995</v>
      </c>
      <c r="S42" s="195">
        <f t="shared" si="8"/>
        <v>1701.5999999999995</v>
      </c>
      <c r="T42" s="59">
        <f>SUM(T19:T41)</f>
        <v>4486.580800000001</v>
      </c>
      <c r="U42" s="59">
        <f>SUM(U19:U41)</f>
        <v>4486.599999999999</v>
      </c>
      <c r="V42" s="4">
        <v>1201.499508</v>
      </c>
      <c r="W42" s="4">
        <v>1201.499508</v>
      </c>
      <c r="X42" s="59">
        <f>SUM(X19:X41)</f>
        <v>500.09950299999997</v>
      </c>
      <c r="Y42" s="59">
        <f>SUM(Y19:Y41)</f>
        <v>500.1000000000001</v>
      </c>
      <c r="Z42" s="59">
        <f>SUM(Z19:Z41)</f>
        <v>6188.2</v>
      </c>
      <c r="AA42" s="59">
        <f>SUM(AA19:AA41)</f>
        <v>6188.179810999999</v>
      </c>
      <c r="AB42" s="59">
        <f>SUM(AB19:AB41)</f>
        <v>1701.6</v>
      </c>
    </row>
    <row r="43" ht="12.75">
      <c r="S43" s="89"/>
    </row>
    <row r="44" ht="12.75">
      <c r="H44" s="88"/>
    </row>
  </sheetData>
  <mergeCells count="18">
    <mergeCell ref="A17:A18"/>
    <mergeCell ref="B17:B18"/>
    <mergeCell ref="E17:H17"/>
    <mergeCell ref="I17:S17"/>
    <mergeCell ref="A11:F11"/>
    <mergeCell ref="K11:P11"/>
    <mergeCell ref="K12:P12"/>
    <mergeCell ref="A14:F14"/>
    <mergeCell ref="K14:P14"/>
    <mergeCell ref="K8:P8"/>
    <mergeCell ref="A9:F9"/>
    <mergeCell ref="K9:P9"/>
    <mergeCell ref="A10:F10"/>
    <mergeCell ref="K10:P10"/>
    <mergeCell ref="O1:S1"/>
    <mergeCell ref="N2:S4"/>
    <mergeCell ref="A5:S5"/>
    <mergeCell ref="A7:F7"/>
  </mergeCells>
  <printOptions/>
  <pageMargins left="0.16" right="0.19" top="0.41" bottom="0.41" header="0.5" footer="0.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2017-12-29T07:28:21Z</cp:lastPrinted>
  <dcterms:created xsi:type="dcterms:W3CDTF">2014-01-17T10:52:16Z</dcterms:created>
  <dcterms:modified xsi:type="dcterms:W3CDTF">2017-12-29T07:28:33Z</dcterms:modified>
  <cp:category/>
  <cp:version/>
  <cp:contentType/>
  <cp:contentStatus/>
</cp:coreProperties>
</file>