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  <sheet name="дод3" sheetId="2" r:id="rId2"/>
    <sheet name="дод4" sheetId="3" r:id="rId3"/>
    <sheet name="дод5" sheetId="4" r:id="rId4"/>
    <sheet name="дод6" sheetId="5" r:id="rId5"/>
    <sheet name="д2" sheetId="6" r:id="rId6"/>
  </sheets>
  <definedNames>
    <definedName name="_xlfn.AGGREGATE" hidden="1">#NAME?</definedName>
    <definedName name="_xlnm.Print_Area" localSheetId="2">'дод4'!$C$3:$AA$45</definedName>
  </definedNames>
  <calcPr fullCalcOnLoad="1"/>
</workbook>
</file>

<file path=xl/sharedStrings.xml><?xml version="1.0" encoding="utf-8"?>
<sst xmlns="http://schemas.openxmlformats.org/spreadsheetml/2006/main" count="695" uniqueCount="366">
  <si>
    <t>Найменування головного розпорядника, відповідального виконавця, бюджетної програми або напряму видатків згідно з типовою відомчою/ТПКВКМБ /ТКВКБМС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</si>
  <si>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</si>
  <si>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</si>
  <si>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</si>
  <si>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</si>
  <si>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</si>
  <si>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r>
      <t>2 Код Типової програмної класифі</t>
    </r>
    <r>
      <rPr>
        <sz val="10"/>
        <rFont val="Times New Roman Cyr"/>
        <family val="1"/>
      </rPr>
      <t>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</si>
  <si>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>3 Код функціональної класифікаці</t>
    </r>
    <r>
      <rPr>
        <sz val="10"/>
        <rFont val="Times New Roman"/>
        <family val="0"/>
      </rPr>
      <t>ї видатків та кредитування бюджету, затвердженої наказом Міністерства фінансів України від 14.01.2011 № 11 (зі змінами).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</si>
  <si>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</si>
  <si>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</si>
  <si>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</si>
  <si>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</si>
  <si>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</si>
  <si>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</si>
  <si>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</si>
  <si>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</si>
  <si>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</si>
  <si>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(тис. грн.)/грн.</t>
  </si>
  <si>
    <t>бюджет розвитку</t>
  </si>
  <si>
    <t xml:space="preserve">Всього </t>
  </si>
  <si>
    <t>в тому числі:</t>
  </si>
  <si>
    <t>капітальні видатки за рахунок коштів, що передаються з загального фонду до бюджету розвитку (спеціального фонду)</t>
  </si>
  <si>
    <t>1000</t>
  </si>
  <si>
    <t>Освіта</t>
  </si>
  <si>
    <t>0921</t>
  </si>
  <si>
    <t>0611000</t>
  </si>
  <si>
    <t>0611020</t>
  </si>
  <si>
    <t>0600000</t>
  </si>
  <si>
    <t>Відділ освіти райдержадміністрації (головний розпорядник)</t>
  </si>
  <si>
    <t>0610000</t>
  </si>
  <si>
    <t>Відділ освіти райдержадміністрації (відповідальний виконавець)</t>
  </si>
  <si>
    <t>(тис. грн.)</t>
  </si>
  <si>
    <t>Код</t>
  </si>
  <si>
    <t>Найменування згідно
 з класифікацією доходів бюджету</t>
  </si>
  <si>
    <t>в т.ч. бюджет розвитку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</si>
  <si>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</si>
  <si>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</si>
  <si>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</si>
  <si>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</si>
  <si>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</si>
  <si>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</si>
  <si>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Базова дотація з державного бюджету місцевим бюджетам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</si>
  <si>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</si>
  <si>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</si>
  <si>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</si>
  <si>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</si>
  <si>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</si>
  <si>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</si>
  <si>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</si>
  <si>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Від урядів зарубіжних країн та міжнародних організацій</t>
  </si>
  <si>
    <t>Цільові фонди</t>
  </si>
  <si>
    <t>РАЗОМ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</si>
  <si>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</si>
  <si>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0200000</t>
  </si>
  <si>
    <t>Районна державна адміністрація (головний розпорядник)</t>
  </si>
  <si>
    <t>0210000</t>
  </si>
  <si>
    <t>Районна державна адміністрація (відповідальний виконавець)</t>
  </si>
  <si>
    <t>0212000</t>
  </si>
  <si>
    <t>2000</t>
  </si>
  <si>
    <t xml:space="preserve">Охорона здоров'я </t>
  </si>
  <si>
    <t>0212110</t>
  </si>
  <si>
    <t>Первинна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</si>
  <si>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</si>
  <si>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</si>
  <si>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</si>
  <si>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</si>
  <si>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</t>
  </si>
  <si>
    <t>0611160</t>
  </si>
  <si>
    <t>Інші програми, заклади та заходи у сфері освіти</t>
  </si>
  <si>
    <t>0611161</t>
  </si>
  <si>
    <t>0990</t>
  </si>
  <si>
    <t>Забезпечення діяльності інших закладів у сфері освіти</t>
  </si>
  <si>
    <t>за рахунок субвенції з державного бюджету</t>
  </si>
  <si>
    <t>1100000</t>
  </si>
  <si>
    <t>Відділ молоді та спорту райдержадміністрації (головний розпорядник)</t>
  </si>
  <si>
    <t>1110000</t>
  </si>
  <si>
    <t>Відділ молоді та спорту райдержадміністрації (відповідальний виконавець)</t>
  </si>
  <si>
    <t>1115000</t>
  </si>
  <si>
    <t>Фiзична культура i спорт</t>
  </si>
  <si>
    <t>Розвиток дитячо-юнацького та резервного спорту</t>
  </si>
  <si>
    <t>0810</t>
  </si>
  <si>
    <t>Утримання та навчально-тренувальна робота комунальних дитячо-юнацьких спортивних шкіл</t>
  </si>
  <si>
    <t>0611162</t>
  </si>
  <si>
    <t>Інші програми та заходи у сфері освіти</t>
  </si>
  <si>
    <t>0212010</t>
  </si>
  <si>
    <t>0731</t>
  </si>
  <si>
    <t>Багатопрофільна стаціонарна медична допомога населенню</t>
  </si>
  <si>
    <t>Фінансове управління райдержадміністрації (головний розпорядник)</t>
  </si>
  <si>
    <t>Фінансове управління (відповідальний виконавець)</t>
  </si>
  <si>
    <t>0180</t>
  </si>
  <si>
    <t>1000000</t>
  </si>
  <si>
    <t>Відділ культури   райдержадміністрації (головний розпорядник)</t>
  </si>
  <si>
    <t>1010000</t>
  </si>
  <si>
    <t>Відділ культури   райдержадміністрації (відповідальний виконавець)</t>
  </si>
  <si>
    <t>1014000</t>
  </si>
  <si>
    <t>4000</t>
  </si>
  <si>
    <t>Культура i мистецтво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</si>
  <si>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</si>
  <si>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</si>
  <si>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</si>
  <si>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за рахунок  субвенції з обласного бюджету (за рахунок залишку коштів освітньої субвенції з державного бюджету місцевим бюджетам станом на 01.01.2018 р)</t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</si>
  <si>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6"/>
        <rFont val="Times New Roman"/>
        <family val="1"/>
      </rPr>
      <t xml:space="preserve">1
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</si>
  <si>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</si>
  <si>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</si>
  <si>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</si>
  <si>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</si>
  <si>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</si>
  <si>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</si>
  <si>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</si>
  <si>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</si>
  <si>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у тому числі</t>
  </si>
  <si>
    <t>коштів районного бюджету</t>
  </si>
  <si>
    <t>субвенції з інших бюджетів</t>
  </si>
  <si>
    <t>субвенції з державного бюджету місцевим бюджетам</t>
  </si>
  <si>
    <t>капітальні трансферти підприємствам (установам, організаціям)</t>
  </si>
  <si>
    <t>0216000</t>
  </si>
  <si>
    <t>Житлово-комунальне господарство</t>
  </si>
  <si>
    <t>0216080</t>
  </si>
  <si>
    <t xml:space="preserve">Реалізація державних та місцевих житлових програм </t>
  </si>
  <si>
    <t>0216082</t>
  </si>
  <si>
    <t>0610</t>
  </si>
  <si>
    <t>Придбання житла для окремих категорій населення відповідно до законодавства</t>
  </si>
  <si>
    <t>0217690</t>
  </si>
  <si>
    <t>Інша економічна діяльність</t>
  </si>
  <si>
    <t>0217693</t>
  </si>
  <si>
    <t>0490</t>
  </si>
  <si>
    <t>Інші заходи, пов'язані з економічною діяльністю</t>
  </si>
  <si>
    <t>0219800</t>
  </si>
  <si>
    <t>9800</t>
  </si>
  <si>
    <t>Субвенція з місцевого  бюджету державному бюджету на виконання програм соціально-економічного розвитку регіонів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</si>
  <si>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</si>
  <si>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за рахунок  залишків освітньої субвенції, що склались на 01.01.2018 року</t>
  </si>
  <si>
    <t>з них:</t>
  </si>
  <si>
    <t xml:space="preserve">на придбання персонального комп'ютера/ ноутбука та техніки для друкування, копіювання, сканування  та ламінування з витратними матеріалами для початкової школи </t>
  </si>
  <si>
    <t xml:space="preserve">на оснащення закладів загальної середньої освіти з поглибленим/профільним вивченням  природничих та математичних предметів та  опорних шкіл  засобами навчання,  у тому числі кабінетами   фізики, хімії,  біології,  географії,  математики, мультимедійними засобами навчання </t>
  </si>
  <si>
    <t>капітальний ремонт інших об'єктів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</si>
  <si>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</si>
  <si>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</si>
  <si>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 </t>
  </si>
  <si>
    <t>0611150</t>
  </si>
  <si>
    <t xml:space="preserve">Методичне забезпечення діяльності навчальних закладів </t>
  </si>
  <si>
    <t xml:space="preserve">оснащення кабінетів інклюзивно-ресурсних центрів </t>
  </si>
  <si>
    <t>0617300</t>
  </si>
  <si>
    <t>Будівництво та регіональний розвиток</t>
  </si>
  <si>
    <t>0617320</t>
  </si>
  <si>
    <t>Будівництво об"єктів соціально-культурного призначення</t>
  </si>
  <si>
    <t>0617321</t>
  </si>
  <si>
    <t>0443</t>
  </si>
  <si>
    <t>Будівництво освітніх установ та закладів</t>
  </si>
  <si>
    <t>1115030</t>
  </si>
  <si>
    <t>1014030</t>
  </si>
  <si>
    <t>0824</t>
  </si>
  <si>
    <t>Забезпечення діяльності бібліотек</t>
  </si>
  <si>
    <t>1014040</t>
  </si>
  <si>
    <t>Забезпечення діяльності музеїв i виставок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</si>
  <si>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</si>
  <si>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1014080</t>
  </si>
  <si>
    <t>1014081</t>
  </si>
  <si>
    <t>0829</t>
  </si>
  <si>
    <t xml:space="preserve">Забезпечення діяльності інших закладів в галузі культури і мистецтва </t>
  </si>
  <si>
    <t>Iншi заклади та заходи в галузі культури і мистецтва</t>
  </si>
  <si>
    <t>закупівля дидактичних матеріалів, сучасних меблів, комп’ютерного обладнання, відповідного мультимедійного контенту для початкових класів згідно з переліком, затвердженим МОН</t>
  </si>
  <si>
    <t>ФІНАНСУВАННЯ
районного  бюджету  на 2018 рік</t>
  </si>
  <si>
    <t xml:space="preserve">Код </t>
  </si>
  <si>
    <t>Найменування згідно з класифікацією фінансування бюджету</t>
  </si>
  <si>
    <t>ВСЬОГО</t>
  </si>
  <si>
    <t>у тому числі бюджет розвитку</t>
  </si>
  <si>
    <t>Внутрішнє фінансування</t>
  </si>
  <si>
    <t>Фінансування  за рахунок зміни залишків коштів  бюджетів</t>
  </si>
  <si>
    <t>у тому числі за рахунок залишків коштів, що склалися на початок року</t>
  </si>
  <si>
    <t>з них за рахунок залишків коштів субвенцій з державного бюджету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</si>
  <si>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</si>
  <si>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</si>
  <si>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</si>
  <si>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рахунок:</t>
  </si>
  <si>
    <t>субвенцій з державного бюджету</t>
  </si>
  <si>
    <t>залишків коштів субвенцій з державного бюджету</t>
  </si>
  <si>
    <t>Усього за типом кредитора</t>
  </si>
  <si>
    <t>Фінансування за активними операціями</t>
  </si>
  <si>
    <t>602000</t>
  </si>
  <si>
    <t>Зміни обсягів бюджетних коштів</t>
  </si>
  <si>
    <t>з них за рахунок залишків коштів  субвенцій з державного бюджету</t>
  </si>
  <si>
    <t>602100</t>
  </si>
  <si>
    <t>602200</t>
  </si>
  <si>
    <t>602400</t>
  </si>
  <si>
    <r>
      <t>Усього за типом боргового зобов</t>
    </r>
    <r>
      <rPr>
        <b/>
        <sz val="16"/>
        <rFont val="Arial Cyr"/>
        <family val="0"/>
      </rPr>
      <t>’</t>
    </r>
    <r>
      <rPr>
        <b/>
        <sz val="16"/>
        <rFont val="Times New Roman Cyr"/>
        <family val="0"/>
      </rPr>
      <t>язання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</si>
  <si>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</si>
  <si>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державного бюджету місцевим бюджетам</t>
  </si>
  <si>
    <t>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станом на 01 січня 2018 року</t>
  </si>
  <si>
    <t>Медична субвенція з державного бюджету місцевим бюджетам</t>
  </si>
  <si>
    <t>0217300</t>
  </si>
  <si>
    <t>7300</t>
  </si>
  <si>
    <t>Виконання інвестиційних проектів</t>
  </si>
  <si>
    <t>7360</t>
  </si>
  <si>
    <t>0217360</t>
  </si>
  <si>
    <t>Виконання інвестиційних проектів в рамках здійснення заходів щодо соціально-економічного розвитку окремих територій</t>
  </si>
  <si>
    <t>0217363</t>
  </si>
  <si>
    <t>7363</t>
  </si>
  <si>
    <t>з них: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станом на 01 січня 2018 року (на придбання медичного обладнання для Центральної районної лікарні Олександрівського району Кіровоградської області)</t>
  </si>
  <si>
    <t>капітальні трансферти підприємствам (установам, організаціям) (на придбання житла для медичних працівників  центральної  районної лікрні Олександрівського району)</t>
  </si>
  <si>
    <t>капітальні трансферти органам державного управління інших рівнів</t>
  </si>
  <si>
    <t>з них: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територій, що утворився станом на 01 січня 2018 року</t>
  </si>
  <si>
    <t>Субвенції з місцевих бюджетів іншим місцевим бюджетам</t>
  </si>
  <si>
    <t>Інші субвенції з місцевого бюджету</t>
  </si>
  <si>
    <t>за рахунок субвенцій  з сільських, селищних  бюджетів</t>
  </si>
  <si>
    <t>за рахунок субвенції з сільських, селищних бюджетів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</si>
  <si>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0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</si>
  <si>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0"/>
      </rPr>
      <t>3</t>
    </r>
  </si>
  <si>
    <r>
      <t>Код ФКВКБ</t>
    </r>
    <r>
      <rPr>
        <b/>
        <vertAlign val="superscript"/>
        <sz val="12"/>
        <rFont val="Times New Roman"/>
        <family val="0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</si>
  <si>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</si>
  <si>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</si>
  <si>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Разом загальний та спеціальний фонди</t>
  </si>
  <si>
    <t>Усього за програмою</t>
  </si>
  <si>
    <t>Про районну програму "Шкільний автобус"на 2016-2020 роки</t>
  </si>
  <si>
    <t>2 Заповнюється у разі прийняття відповідною місцевою радою рішення про застосування програмно-цільового методу у бюджетному процесі.</t>
  </si>
  <si>
    <r>
      <t>3</t>
    </r>
    <r>
      <rPr>
        <sz val="10"/>
        <rFont val="Times New Roman"/>
        <family val="0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</si>
  <si>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0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</si>
  <si>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Код бюджету</t>
  </si>
  <si>
    <t xml:space="preserve">Назва місцевого бюджету адміністративно-територіальної одиниці  </t>
  </si>
  <si>
    <t>Дотації з районного бюджету</t>
  </si>
  <si>
    <t>субвенції районному бюджету</t>
  </si>
  <si>
    <t>O2</t>
  </si>
  <si>
    <t>-</t>
  </si>
  <si>
    <t>загальний фонд</t>
  </si>
  <si>
    <t>спеціальний фонд</t>
  </si>
  <si>
    <t>О3</t>
  </si>
  <si>
    <t>Відділ освіти райдержадміністрації</t>
  </si>
  <si>
    <t>Районна державна адміністрація</t>
  </si>
  <si>
    <t>Відділ молоді та спорту райдержадміністрації</t>
  </si>
  <si>
    <t>Управління соціального захисту населення</t>
  </si>
  <si>
    <t>Всього по загальному фонду</t>
  </si>
  <si>
    <t>Навчально-виховним об"єднанням</t>
  </si>
  <si>
    <t>оплата послуг(крім комунальних)       (на виконання заходів районної програми "Шкільний автобус")</t>
  </si>
  <si>
    <t>на придбання предметів, матеріалів, обладнання та інвентаря (на виконання заходів районної програми "Шкільний автобус")</t>
  </si>
  <si>
    <t>Всього по відділу освіти райдержадміністрації</t>
  </si>
  <si>
    <t>Районному центру первинної медико-санітарної допомоги</t>
  </si>
  <si>
    <t>Всього по  райдержадміністрації</t>
  </si>
  <si>
    <t xml:space="preserve">Комунальному закладу "Дитячо-юнацька спортивна школа Олександрівського району" </t>
  </si>
  <si>
    <t>на придбання продуктів харчування (оздоровлення дітей у пришкільних таборах)</t>
  </si>
  <si>
    <t xml:space="preserve">на придбання предметів, матеріалів, обладнання та інвентаря </t>
  </si>
  <si>
    <t>на оплату праці з нарахуваннями  (на утримання посади тренера-викладача)</t>
  </si>
  <si>
    <t xml:space="preserve">на придбання продуктів харчування </t>
  </si>
  <si>
    <t>на оплату комунальних послуг иа енергоносіїв</t>
  </si>
  <si>
    <t>на придбання медикаментів та перев"язувальних матеріалів</t>
  </si>
  <si>
    <t xml:space="preserve">на компенсаційні виплати за пільговий проїзд окремих категорій громадян на залізничному транспорті </t>
  </si>
  <si>
    <t>О4</t>
  </si>
  <si>
    <t>Олександрівський селищний бюджет</t>
  </si>
  <si>
    <t>Єлизаветградківський селищний бюджет</t>
  </si>
  <si>
    <t>Лісівський селищний бюджет</t>
  </si>
  <si>
    <t xml:space="preserve">Бірківський сільський бюджет        </t>
  </si>
  <si>
    <t xml:space="preserve">Бовтиський  сільський бюджет     </t>
  </si>
  <si>
    <t xml:space="preserve">Букварський    сільський бюджет   </t>
  </si>
  <si>
    <t xml:space="preserve">Веселівський сільський бюджет  </t>
  </si>
  <si>
    <t xml:space="preserve">Вищеверещаківський сільський бюджет  </t>
  </si>
  <si>
    <t xml:space="preserve">Голиківський   сільський бюджет  </t>
  </si>
  <si>
    <t xml:space="preserve">Івангородський сільський бюджет  </t>
  </si>
  <si>
    <t xml:space="preserve">Красносілківський сільський бюджет  </t>
  </si>
  <si>
    <t xml:space="preserve">Красносільський сільський бюджет  </t>
  </si>
  <si>
    <t xml:space="preserve">Михайлівський сільський бюджет  </t>
  </si>
  <si>
    <t xml:space="preserve">Несватківський сільський бюджет  </t>
  </si>
  <si>
    <t xml:space="preserve">Підлісненський сільський бюджет  </t>
  </si>
  <si>
    <t xml:space="preserve">Родниківський сільський бюджет  </t>
  </si>
  <si>
    <t>О5</t>
  </si>
  <si>
    <t xml:space="preserve">Розумівський сільський бюджет  </t>
  </si>
  <si>
    <t>О6</t>
  </si>
  <si>
    <t xml:space="preserve">Соснівський   сільський бюджет </t>
  </si>
  <si>
    <t>О7</t>
  </si>
  <si>
    <t xml:space="preserve">Ставидлянський сільський бюджет </t>
  </si>
  <si>
    <t>О8</t>
  </si>
  <si>
    <t xml:space="preserve">Староосотський сільський бюджет </t>
  </si>
  <si>
    <t>О9</t>
  </si>
  <si>
    <t xml:space="preserve">Триліський     сільський бюджет </t>
  </si>
  <si>
    <t xml:space="preserve">Цвітненський сільський бюджет </t>
  </si>
  <si>
    <t xml:space="preserve">Ясенівський   сільський бюджет </t>
  </si>
  <si>
    <t>Обласний бюджет</t>
  </si>
  <si>
    <t>Про районну цільову соціальну програму розвитку фізичної культури і спорту в Олександрівському районі на 2017-2020 роки</t>
  </si>
  <si>
    <t>Проведення санації (капітальний ремонт) будівлі комунального закладу КЗ  «Олександрівське НВО № 1», 27300 вул. Вишнева, 18 смт. Олександрівка, Кіровоградська область (коригування)»</t>
  </si>
  <si>
    <t>0617360</t>
  </si>
  <si>
    <t>0617363</t>
  </si>
  <si>
    <t xml:space="preserve">на оплату послуг(крім комунальних) </t>
  </si>
  <si>
    <t>0218000</t>
  </si>
  <si>
    <t>8000</t>
  </si>
  <si>
    <t>Інша діяльність</t>
  </si>
  <si>
    <t>0218100</t>
  </si>
  <si>
    <t>8100</t>
  </si>
  <si>
    <t>Захист населення і територій від надзвичайних ситуацій техногенного та природного характеру</t>
  </si>
  <si>
    <t>0218130</t>
  </si>
  <si>
    <t>8130</t>
  </si>
  <si>
    <t>0320</t>
  </si>
  <si>
    <t>Забезпечення діяльності місцевої пожежної охорони</t>
  </si>
  <si>
    <t>утримання Олександрівського загону місцевої пожежної охорони</t>
  </si>
  <si>
    <t>Про затвердження районної програми цивільного захисту Олександрівського району на 2016-2020 роки</t>
  </si>
  <si>
    <t>0800000</t>
  </si>
  <si>
    <t>Управління   соціального  захисту населення   райдержадміністрації (головний розпорядник)</t>
  </si>
  <si>
    <t>Управління   соціального  захисту населення   райдержадміністрації (відповідальний виконавець)</t>
  </si>
  <si>
    <t>0813000</t>
  </si>
  <si>
    <t>3000</t>
  </si>
  <si>
    <t>Соціальний захист та соціальне забезпечення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</si>
  <si>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</si>
  <si>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</si>
  <si>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</si>
  <si>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</si>
  <si>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</si>
  <si>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</si>
  <si>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</si>
  <si>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</si>
  <si>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</si>
  <si>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</si>
  <si>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</si>
  <si>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</si>
  <si>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</si>
  <si>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</si>
  <si>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</si>
  <si>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</si>
  <si>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</si>
  <si>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співфінансування інвестиційних проектів</t>
  </si>
  <si>
    <t>Капітальні трансферти органам державного управління інших рівнів</t>
  </si>
  <si>
    <t>Капітальний ремонт системи опалення та котельні Лісівської філії КЗ “Михайлівське НВО” Олександрівської районної ради, Кіровоградської області</t>
  </si>
  <si>
    <t>Реконструкція спортивного майданчика Красносільської ЗОШ І – ІІІ ступенів КЗ «Красносільське НВО»</t>
  </si>
  <si>
    <t>Дотації з місцевого бюджету іншим бюджетам</t>
  </si>
  <si>
    <t xml:space="preserve">Інші дотації з місцевого бюджету </t>
  </si>
  <si>
    <t>0213000</t>
  </si>
  <si>
    <t>0213240</t>
  </si>
  <si>
    <t>0213242</t>
  </si>
  <si>
    <t>Програма відшкодування  витрат надавачам послуг за пільгове перевезення та зв"язок окремим категоріям громадян</t>
  </si>
  <si>
    <t>Районна комплексна програма соціальної підтримки окремих категорій громадян Олександрівського району на 2018-2020 роки</t>
  </si>
  <si>
    <t>Міжбюджетні трансферти</t>
  </si>
  <si>
    <t>1011000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</si>
  <si>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</si>
  <si>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</si>
  <si>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ЗМІНИ
 до доходів   районного бюджету на 2018 рік, визначених у додатку  1  до рішення Олександрівської районної ради 
від   21 грудня 2017 року №268 "Про районний бюджет на 2018 рік" з урахуванням внесених змін рішенням районної ради
 від 22 лютого 2018 року №291, від 19 квітня 2018 року №304, від 14 червня 2018 року №324, від 08 серпня 2018 року №336</t>
  </si>
  <si>
    <t xml:space="preserve"> Зміни до розподілу   видатків  районного бюджету на 2018 рік, визначеного у додатку 3 до рішення Олександрівської районної ради від  21 грудня 2017 року №268 "Про районний бюджет на 2018 рік", з урахуванням внесених змін рішенням районної ради  від 22 лютого 2018 року №291, від 19 квітня 2018 року №304, від 14 червня 2018 року №324, від 08 серпня 2018 року №336</t>
  </si>
  <si>
    <t>ЗМІНИ
до обсягу міжбюджетних трансфертів  між Олександрівським  районним  бюджетом та  обласним бюджетом,  сільськими, селищними бюджетам  на 2018 рік, визначених у додатку  4  до рішення Олександрівської районної ради від  21 грудня 2017 року №268 "Про районний бюджет на 2018 рік"з урахуванням внесених змін рішенням районної ради 
 від 22 лютого 2018 року №291, від 19 квітня 2018 року №304, від 14 червня 2018 року №324, від 08 серпня 2018 року №336</t>
  </si>
  <si>
    <t xml:space="preserve">Зміни до видатків районного бюджету на  2018 рік на виконання районних програм, визначеного у додатку 5 до рішення Олександрівської районної ради від  21 грудня 2017 року №268 "Про районний бюджет на 2018 рік", з урахуванням внесених змін рішенням районної ради  від 22 лютого 2018 року №291, від 19 квітня 2018 року №304, від 14 червня 2018 року №324, від 08 серпня 2018 року №336
</t>
  </si>
  <si>
    <t>Будівництво сільської лікарської амбулаторії за    адресою: вул. Снісаренка, 1, смт. Єлизаветградка Олександрівського району Кіровоградської області</t>
  </si>
  <si>
    <t>Районна програми оздоровлення і відпочинку дітей Олександрівського району на 2018-2022 роки</t>
  </si>
  <si>
    <t>Районна програма розвитку дошкільної, загальної середньої, позашкільної освіти 
на 2018-2021 роки</t>
  </si>
  <si>
    <t>Про районну програму "Місцеві стимули" для медичних працівників на 2016-2020 роки</t>
  </si>
  <si>
    <t>співфінансування з районного бюджету (на забезпечення якісної, сучасної та доступної загальної середньої освіти "Нова українська школа" )</t>
  </si>
  <si>
    <t>0133</t>
  </si>
  <si>
    <t>Резервний фонд</t>
  </si>
  <si>
    <t>Реконструкція та реставрація інших об'єктів</t>
  </si>
  <si>
    <t>Капітальне будівництво (придбання) інших об'єктів</t>
  </si>
  <si>
    <t>Капітальний ремонт інших об'єктів</t>
  </si>
  <si>
    <t>субвенції з державного бюджету</t>
  </si>
  <si>
    <t xml:space="preserve">співфінансування з районного бюджету 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</si>
  <si>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</si>
  <si>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</si>
  <si>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та збір на доходи фізичних осіб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</si>
  <si>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</si>
  <si>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Всього (без урахування трансфертів)</t>
  </si>
  <si>
    <t>на придбання продуктів харчування</t>
  </si>
  <si>
    <t>Виготовлення проектно-кошторисної документації на реконструкцію котельні Соснівської філії КЗ "Красносільське НВО" та Родниківської філії КЗ "Красносілківське НВО"</t>
  </si>
  <si>
    <t>Облаштування блискавкозахистом Лісівської філії КЗ "Михайлівське НВО"</t>
  </si>
  <si>
    <t>Районна програма забезпечення соціальним та впорядкованим житлом дітей-сиріт та дітей, позбавлених батьківського піклування, та осіб з їх числа на 2018-2020 р"</t>
  </si>
  <si>
    <t>Районна програма підтримки комунального некомерційного підприємства "Олександрівський районний центр первинної медико-санітарної допомоги" Олександрівської районної ради Кіровоградської області з метою надання первинної медичної допомоги населенню на 2018 рік</t>
  </si>
  <si>
    <t xml:space="preserve">Інші субвенції з місцевого бюджету </t>
  </si>
  <si>
    <t>субвенції з районного бюджету</t>
  </si>
  <si>
    <t>на придбання житла для дитячих будинків сімейного типу для дітей-сиріт, дітей, позбавлених батьківського піклування, осіб з їх числа</t>
  </si>
  <si>
    <t>Затверджено
Рішення Олександрівської районної ради 
"28" серпня 2018  №338</t>
  </si>
  <si>
    <t>Затверджено
рішення Олександрівської районної ради
"28" серпня 2018  №338</t>
  </si>
  <si>
    <t xml:space="preserve">Затверджено
рішення Олександрівської районної ради
"28" серпня 2018  №338 </t>
  </si>
  <si>
    <t>Додаток  6
до рішення  Олександрівської районної ради
21 грудня   2017  № 268
(в редакції рішення Олександрівської районної ради
"28" серпня 2018  №338)</t>
  </si>
  <si>
    <t>Додаток  2
до рішення  Олександрівської районної ради
21 грудня   2017  № 268
(в редакції рішення Олександрівської районної ради
"28" серпня 2018  №338)</t>
  </si>
  <si>
    <t>співфінансування з районного бюджету(на придбання медичного обладнання для Центральної районної лікарні Олександрівського району Кіровоградської області)</t>
  </si>
  <si>
    <t>співфінансування з районного бюджету (капітальний ремонт підлоги спортивного залу КЗ "ДЮСШ Олександрівського району" смт Олександрівка, Кіровоградської області)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</si>
</sst>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00"/>
    <numFmt numFmtId="203" formatCode="#,##0.000"/>
    <numFmt numFmtId="204" formatCode="0.00000"/>
    <numFmt numFmtId="205" formatCode="0.00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sz val="11"/>
      <name val="Times New Roman"/>
      <family val="0"/>
    </font>
    <font>
      <sz val="14"/>
      <name val="Times New Roman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16"/>
      <name val="Times New Roman Cyr"/>
      <family val="1"/>
    </font>
    <font>
      <i/>
      <sz val="16"/>
      <name val="Times New Roman CYR"/>
      <family val="0"/>
    </font>
    <font>
      <b/>
      <sz val="16"/>
      <name val="Times New Roman Cyr"/>
      <family val="0"/>
    </font>
    <font>
      <b/>
      <sz val="16"/>
      <name val="Arial Cyr"/>
      <family val="0"/>
    </font>
    <font>
      <b/>
      <vertAlign val="superscript"/>
      <sz val="12"/>
      <name val="Times New Roman"/>
      <family val="0"/>
    </font>
    <font>
      <b/>
      <sz val="10"/>
      <name val="Arial Cyr"/>
      <family val="0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top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26" borderId="14" xfId="0" applyNumberFormat="1" applyFont="1" applyFill="1" applyBorder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15" xfId="0" applyNumberFormat="1" applyFont="1" applyFill="1" applyBorder="1" applyAlignment="1" applyProtection="1">
      <alignment/>
      <protection/>
    </xf>
    <xf numFmtId="0" fontId="0" fillId="26" borderId="16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201" fontId="26" fillId="26" borderId="0" xfId="0" applyNumberFormat="1" applyFont="1" applyFill="1" applyAlignment="1" applyProtection="1">
      <alignment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top" wrapText="1"/>
    </xf>
    <xf numFmtId="0" fontId="39" fillId="26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49" fontId="26" fillId="0" borderId="13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horizontal="left" vertical="top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0" fontId="26" fillId="26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9" fillId="0" borderId="12" xfId="0" applyNumberFormat="1" applyFont="1" applyFill="1" applyBorder="1" applyAlignment="1" applyProtection="1">
      <alignment vertical="center"/>
      <protection/>
    </xf>
    <xf numFmtId="0" fontId="27" fillId="0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NumberFormat="1" applyFont="1" applyFill="1" applyAlignment="1" applyProtection="1">
      <alignment wrapText="1"/>
      <protection/>
    </xf>
    <xf numFmtId="0" fontId="3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" fontId="27" fillId="0" borderId="13" xfId="0" applyNumberFormat="1" applyFont="1" applyFill="1" applyBorder="1" applyAlignment="1" applyProtection="1">
      <alignment horizontal="center" vertical="center" wrapText="1"/>
      <protection/>
    </xf>
    <xf numFmtId="187" fontId="27" fillId="0" borderId="13" xfId="0" applyNumberFormat="1" applyFont="1" applyFill="1" applyBorder="1" applyAlignment="1" applyProtection="1">
      <alignment horizontal="justify" vertical="top" wrapText="1"/>
      <protection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187" fontId="39" fillId="0" borderId="13" xfId="0" applyNumberFormat="1" applyFont="1" applyFill="1" applyBorder="1" applyAlignment="1" applyProtection="1">
      <alignment horizontal="justify" vertical="top" wrapText="1"/>
      <protection/>
    </xf>
    <xf numFmtId="1" fontId="39" fillId="0" borderId="13" xfId="0" applyNumberFormat="1" applyFont="1" applyBorder="1" applyAlignment="1">
      <alignment horizontal="center" vertical="center"/>
    </xf>
    <xf numFmtId="187" fontId="39" fillId="0" borderId="17" xfId="0" applyNumberFormat="1" applyFont="1" applyBorder="1" applyAlignment="1">
      <alignment horizontal="justify" vertical="top" wrapText="1"/>
    </xf>
    <xf numFmtId="187" fontId="39" fillId="0" borderId="13" xfId="0" applyNumberFormat="1" applyFont="1" applyBorder="1" applyAlignment="1">
      <alignment horizontal="justify" vertical="top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187" fontId="39" fillId="0" borderId="13" xfId="0" applyNumberFormat="1" applyFont="1" applyFill="1" applyBorder="1" applyAlignment="1" applyProtection="1">
      <alignment horizontal="justify" vertical="top" wrapText="1"/>
      <protection/>
    </xf>
    <xf numFmtId="187" fontId="27" fillId="0" borderId="13" xfId="0" applyNumberFormat="1" applyFont="1" applyBorder="1" applyAlignment="1">
      <alignment vertical="center" wrapText="1"/>
    </xf>
    <xf numFmtId="187" fontId="39" fillId="0" borderId="13" xfId="0" applyNumberFormat="1" applyFont="1" applyFill="1" applyBorder="1" applyAlignment="1" applyProtection="1">
      <alignment horizontal="center" vertical="center" wrapText="1"/>
      <protection/>
    </xf>
    <xf numFmtId="204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4" fillId="0" borderId="0" xfId="0" applyFont="1" applyAlignment="1">
      <alignment/>
    </xf>
    <xf numFmtId="0" fontId="44" fillId="0" borderId="0" xfId="0" applyNumberFormat="1" applyFont="1" applyFill="1" applyAlignment="1" applyProtection="1">
      <alignment/>
      <protection/>
    </xf>
    <xf numFmtId="201" fontId="0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201" fontId="0" fillId="0" borderId="0" xfId="0" applyNumberFormat="1" applyFont="1" applyFill="1" applyAlignment="1" applyProtection="1">
      <alignment/>
      <protection/>
    </xf>
    <xf numFmtId="201" fontId="27" fillId="0" borderId="13" xfId="0" applyNumberFormat="1" applyFont="1" applyFill="1" applyBorder="1" applyAlignment="1" applyProtection="1">
      <alignment horizontal="center" vertical="center" wrapText="1"/>
      <protection/>
    </xf>
    <xf numFmtId="201" fontId="39" fillId="0" borderId="13" xfId="0" applyNumberFormat="1" applyFont="1" applyFill="1" applyBorder="1" applyAlignment="1" applyProtection="1">
      <alignment horizontal="center" vertical="center" wrapText="1"/>
      <protection/>
    </xf>
    <xf numFmtId="201" fontId="39" fillId="0" borderId="13" xfId="0" applyNumberFormat="1" applyFont="1" applyBorder="1" applyAlignment="1">
      <alignment horizontal="center" vertical="center" wrapText="1"/>
    </xf>
    <xf numFmtId="201" fontId="39" fillId="0" borderId="13" xfId="0" applyNumberFormat="1" applyFont="1" applyBorder="1" applyAlignment="1">
      <alignment horizontal="center" vertical="center"/>
    </xf>
    <xf numFmtId="201" fontId="39" fillId="0" borderId="13" xfId="0" applyNumberFormat="1" applyFont="1" applyFill="1" applyBorder="1" applyAlignment="1" applyProtection="1">
      <alignment horizontal="center" vertical="center" wrapText="1"/>
      <protection/>
    </xf>
    <xf numFmtId="201" fontId="39" fillId="26" borderId="18" xfId="0" applyNumberFormat="1" applyFont="1" applyFill="1" applyBorder="1" applyAlignment="1" applyProtection="1">
      <alignment horizontal="right" vertical="center" wrapText="1"/>
      <protection/>
    </xf>
    <xf numFmtId="201" fontId="46" fillId="26" borderId="18" xfId="0" applyNumberFormat="1" applyFont="1" applyFill="1" applyBorder="1" applyAlignment="1" applyProtection="1">
      <alignment horizontal="right" vertical="center" wrapText="1"/>
      <protection/>
    </xf>
    <xf numFmtId="201" fontId="39" fillId="26" borderId="13" xfId="0" applyNumberFormat="1" applyFont="1" applyFill="1" applyBorder="1" applyAlignment="1" applyProtection="1">
      <alignment horizontal="right" vertical="center" wrapText="1"/>
      <protection/>
    </xf>
    <xf numFmtId="201" fontId="39" fillId="0" borderId="13" xfId="0" applyNumberFormat="1" applyFont="1" applyFill="1" applyBorder="1" applyAlignment="1">
      <alignment horizontal="right" vertical="center" wrapText="1"/>
    </xf>
    <xf numFmtId="2" fontId="26" fillId="0" borderId="13" xfId="0" applyNumberFormat="1" applyFont="1" applyBorder="1" applyAlignment="1">
      <alignment horizontal="left" vertical="center" wrapText="1"/>
    </xf>
    <xf numFmtId="201" fontId="39" fillId="0" borderId="18" xfId="0" applyNumberFormat="1" applyFont="1" applyFill="1" applyBorder="1" applyAlignment="1">
      <alignment horizontal="right" vertical="center" wrapText="1"/>
    </xf>
    <xf numFmtId="201" fontId="0" fillId="0" borderId="12" xfId="0" applyNumberFormat="1" applyFont="1" applyFill="1" applyBorder="1" applyAlignment="1">
      <alignment horizontal="center"/>
    </xf>
    <xf numFmtId="201" fontId="19" fillId="0" borderId="13" xfId="0" applyNumberFormat="1" applyFont="1" applyBorder="1" applyAlignment="1">
      <alignment horizontal="left" vertical="top"/>
    </xf>
    <xf numFmtId="201" fontId="19" fillId="0" borderId="13" xfId="0" applyNumberFormat="1" applyFont="1" applyBorder="1" applyAlignment="1">
      <alignment horizontal="left" vertical="top" wrapText="1"/>
    </xf>
    <xf numFmtId="201" fontId="26" fillId="0" borderId="13" xfId="0" applyNumberFormat="1" applyFont="1" applyBorder="1" applyAlignment="1">
      <alignment horizontal="left" vertical="top"/>
    </xf>
    <xf numFmtId="201" fontId="26" fillId="0" borderId="13" xfId="0" applyNumberFormat="1" applyFont="1" applyBorder="1" applyAlignment="1">
      <alignment horizontal="left" vertical="top" wrapText="1"/>
    </xf>
    <xf numFmtId="201" fontId="19" fillId="0" borderId="13" xfId="0" applyNumberFormat="1" applyFont="1" applyBorder="1" applyAlignment="1">
      <alignment horizontal="left" vertical="center"/>
    </xf>
    <xf numFmtId="201" fontId="19" fillId="0" borderId="13" xfId="0" applyNumberFormat="1" applyFont="1" applyFill="1" applyBorder="1" applyAlignment="1">
      <alignment horizontal="left" vertical="center"/>
    </xf>
    <xf numFmtId="201" fontId="26" fillId="0" borderId="13" xfId="0" applyNumberFormat="1" applyFont="1" applyBorder="1" applyAlignment="1">
      <alignment horizontal="left" vertical="center" wrapText="1"/>
    </xf>
    <xf numFmtId="201" fontId="19" fillId="0" borderId="13" xfId="0" applyNumberFormat="1" applyFont="1" applyBorder="1" applyAlignment="1">
      <alignment vertical="top" wrapText="1"/>
    </xf>
    <xf numFmtId="201" fontId="26" fillId="0" borderId="13" xfId="0" applyNumberFormat="1" applyFont="1" applyFill="1" applyBorder="1" applyAlignment="1">
      <alignment horizontal="left" vertical="center"/>
    </xf>
    <xf numFmtId="201" fontId="26" fillId="0" borderId="13" xfId="0" applyNumberFormat="1" applyFont="1" applyFill="1" applyBorder="1" applyAlignment="1">
      <alignment horizontal="left" vertical="center" wrapText="1"/>
    </xf>
    <xf numFmtId="201" fontId="26" fillId="0" borderId="13" xfId="0" applyNumberFormat="1" applyFont="1" applyFill="1" applyBorder="1" applyAlignment="1">
      <alignment vertical="top" wrapText="1"/>
    </xf>
    <xf numFmtId="201" fontId="26" fillId="0" borderId="13" xfId="0" applyNumberFormat="1" applyFont="1" applyFill="1" applyBorder="1" applyAlignment="1">
      <alignment horizontal="justify" vertical="top" wrapText="1"/>
    </xf>
    <xf numFmtId="201" fontId="43" fillId="26" borderId="13" xfId="0" applyNumberFormat="1" applyFont="1" applyFill="1" applyBorder="1" applyAlignment="1">
      <alignment vertical="top" wrapText="1"/>
    </xf>
    <xf numFmtId="201" fontId="19" fillId="0" borderId="13" xfId="0" applyNumberFormat="1" applyFont="1" applyBorder="1" applyAlignment="1">
      <alignment horizontal="left" vertical="center" wrapText="1"/>
    </xf>
    <xf numFmtId="201" fontId="19" fillId="0" borderId="13" xfId="0" applyNumberFormat="1" applyFont="1" applyFill="1" applyBorder="1" applyAlignment="1">
      <alignment vertical="top" wrapText="1"/>
    </xf>
    <xf numFmtId="201" fontId="26" fillId="0" borderId="13" xfId="0" applyNumberFormat="1" applyFont="1" applyBorder="1" applyAlignment="1">
      <alignment horizontal="left" vertical="center"/>
    </xf>
    <xf numFmtId="201" fontId="19" fillId="0" borderId="13" xfId="0" applyNumberFormat="1" applyFont="1" applyFill="1" applyBorder="1" applyAlignment="1">
      <alignment horizontal="left" vertical="center" wrapText="1"/>
    </xf>
    <xf numFmtId="201" fontId="26" fillId="0" borderId="13" xfId="0" applyNumberFormat="1" applyFont="1" applyBorder="1" applyAlignment="1">
      <alignment horizontal="justify" vertical="top" wrapText="1"/>
    </xf>
    <xf numFmtId="201" fontId="26" fillId="26" borderId="13" xfId="0" applyNumberFormat="1" applyFont="1" applyFill="1" applyBorder="1" applyAlignment="1">
      <alignment horizontal="left" vertical="top" wrapText="1"/>
    </xf>
    <xf numFmtId="201" fontId="26" fillId="0" borderId="13" xfId="0" applyNumberFormat="1" applyFont="1" applyBorder="1" applyAlignment="1">
      <alignment horizontal="left"/>
    </xf>
    <xf numFmtId="201" fontId="26" fillId="0" borderId="13" xfId="0" applyNumberFormat="1" applyFont="1" applyBorder="1" applyAlignment="1">
      <alignment vertical="top" wrapText="1"/>
    </xf>
    <xf numFmtId="201" fontId="39" fillId="26" borderId="13" xfId="0" applyNumberFormat="1" applyFont="1" applyFill="1" applyBorder="1" applyAlignment="1">
      <alignment horizontal="left" vertical="center" wrapText="1"/>
    </xf>
    <xf numFmtId="201" fontId="27" fillId="26" borderId="13" xfId="0" applyNumberFormat="1" applyFont="1" applyFill="1" applyBorder="1" applyAlignment="1">
      <alignment vertical="top" wrapText="1"/>
    </xf>
    <xf numFmtId="201" fontId="27" fillId="26" borderId="13" xfId="0" applyNumberFormat="1" applyFont="1" applyFill="1" applyBorder="1" applyAlignment="1">
      <alignment horizontal="right" vertical="justify"/>
    </xf>
    <xf numFmtId="201" fontId="0" fillId="26" borderId="0" xfId="0" applyNumberFormat="1" applyFont="1" applyFill="1" applyAlignment="1" applyProtection="1">
      <alignment/>
      <protection/>
    </xf>
    <xf numFmtId="201" fontId="0" fillId="0" borderId="0" xfId="0" applyNumberFormat="1" applyFont="1" applyFill="1" applyAlignment="1" applyProtection="1">
      <alignment/>
      <protection/>
    </xf>
    <xf numFmtId="201" fontId="0" fillId="0" borderId="12" xfId="0" applyNumberFormat="1" applyFont="1" applyFill="1" applyBorder="1" applyAlignment="1" applyProtection="1">
      <alignment/>
      <protection/>
    </xf>
    <xf numFmtId="1" fontId="26" fillId="0" borderId="13" xfId="0" applyNumberFormat="1" applyFont="1" applyBorder="1" applyAlignment="1">
      <alignment horizontal="left" vertical="top"/>
    </xf>
    <xf numFmtId="1" fontId="26" fillId="0" borderId="13" xfId="0" applyNumberFormat="1" applyFont="1" applyBorder="1" applyAlignment="1">
      <alignment horizontal="left"/>
    </xf>
    <xf numFmtId="0" fontId="19" fillId="26" borderId="13" xfId="0" applyFont="1" applyFill="1" applyBorder="1" applyAlignment="1">
      <alignment horizontal="left" vertical="center" wrapText="1"/>
    </xf>
    <xf numFmtId="0" fontId="26" fillId="26" borderId="13" xfId="0" applyFont="1" applyFill="1" applyBorder="1" applyAlignment="1">
      <alignment horizontal="left" vertical="center" wrapText="1"/>
    </xf>
    <xf numFmtId="49" fontId="26" fillId="26" borderId="13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49" fontId="1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49" fontId="26" fillId="0" borderId="13" xfId="0" applyNumberFormat="1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 wrapText="1"/>
    </xf>
    <xf numFmtId="1" fontId="26" fillId="26" borderId="13" xfId="0" applyNumberFormat="1" applyFont="1" applyFill="1" applyBorder="1" applyAlignment="1">
      <alignment horizontal="left" vertical="center" wrapText="1"/>
    </xf>
    <xf numFmtId="201" fontId="26" fillId="26" borderId="13" xfId="0" applyNumberFormat="1" applyFont="1" applyFill="1" applyBorder="1" applyAlignment="1">
      <alignment horizontal="left" vertical="center" wrapText="1"/>
    </xf>
    <xf numFmtId="201" fontId="26" fillId="26" borderId="13" xfId="0" applyNumberFormat="1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/>
    </xf>
    <xf numFmtId="0" fontId="26" fillId="0" borderId="13" xfId="0" applyFont="1" applyFill="1" applyBorder="1" applyAlignment="1">
      <alignment vertical="top"/>
    </xf>
    <xf numFmtId="0" fontId="26" fillId="26" borderId="13" xfId="0" applyFont="1" applyFill="1" applyBorder="1" applyAlignment="1">
      <alignment horizontal="justify" vertical="top" wrapText="1"/>
    </xf>
    <xf numFmtId="0" fontId="26" fillId="0" borderId="13" xfId="0" applyFont="1" applyBorder="1" applyAlignment="1">
      <alignment horizontal="justify" vertical="top" wrapText="1"/>
    </xf>
    <xf numFmtId="0" fontId="26" fillId="26" borderId="13" xfId="0" applyFont="1" applyFill="1" applyBorder="1" applyAlignment="1">
      <alignment vertical="top" wrapText="1"/>
    </xf>
    <xf numFmtId="49" fontId="26" fillId="26" borderId="13" xfId="0" applyNumberFormat="1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top"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187" fontId="45" fillId="0" borderId="13" xfId="0" applyNumberFormat="1" applyFont="1" applyBorder="1" applyAlignment="1">
      <alignment vertical="top" wrapText="1"/>
    </xf>
    <xf numFmtId="187" fontId="26" fillId="0" borderId="13" xfId="96" applyNumberFormat="1" applyFont="1" applyBorder="1" applyAlignment="1">
      <alignment vertical="top"/>
      <protection/>
    </xf>
    <xf numFmtId="187" fontId="26" fillId="0" borderId="13" xfId="0" applyNumberFormat="1" applyFont="1" applyFill="1" applyBorder="1" applyAlignment="1">
      <alignment vertical="top"/>
    </xf>
    <xf numFmtId="187" fontId="26" fillId="0" borderId="13" xfId="0" applyNumberFormat="1" applyFont="1" applyFill="1" applyBorder="1" applyAlignment="1">
      <alignment vertical="top"/>
    </xf>
    <xf numFmtId="49" fontId="26" fillId="26" borderId="13" xfId="0" applyNumberFormat="1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0" xfId="0" applyFont="1" applyAlignment="1">
      <alignment horizontal="justify"/>
    </xf>
    <xf numFmtId="49" fontId="26" fillId="0" borderId="13" xfId="0" applyNumberFormat="1" applyFont="1" applyFill="1" applyBorder="1" applyAlignment="1">
      <alignment horizontal="left" vertical="center" wrapText="1"/>
    </xf>
    <xf numFmtId="187" fontId="19" fillId="0" borderId="13" xfId="96" applyNumberFormat="1" applyFont="1" applyBorder="1" applyAlignment="1">
      <alignment vertical="top"/>
      <protection/>
    </xf>
    <xf numFmtId="187" fontId="19" fillId="0" borderId="13" xfId="0" applyNumberFormat="1" applyFont="1" applyFill="1" applyBorder="1" applyAlignment="1">
      <alignment vertical="top"/>
    </xf>
    <xf numFmtId="49" fontId="26" fillId="0" borderId="13" xfId="0" applyNumberFormat="1" applyFont="1" applyFill="1" applyBorder="1" applyAlignment="1">
      <alignment horizontal="left" vertical="top"/>
    </xf>
    <xf numFmtId="49" fontId="26" fillId="0" borderId="13" xfId="0" applyNumberFormat="1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justify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26" fillId="0" borderId="13" xfId="0" applyFont="1" applyFill="1" applyBorder="1" applyAlignment="1">
      <alignment vertical="top" wrapText="1"/>
    </xf>
    <xf numFmtId="184" fontId="0" fillId="0" borderId="13" xfId="96" applyNumberFormat="1" applyFont="1" applyBorder="1" applyAlignment="1">
      <alignment vertical="top"/>
      <protection/>
    </xf>
    <xf numFmtId="187" fontId="39" fillId="0" borderId="13" xfId="0" applyNumberFormat="1" applyFont="1" applyFill="1" applyBorder="1" applyAlignment="1">
      <alignment vertical="top"/>
    </xf>
    <xf numFmtId="187" fontId="26" fillId="0" borderId="13" xfId="96" applyNumberFormat="1" applyFont="1" applyBorder="1" applyAlignment="1">
      <alignment vertical="top"/>
      <protection/>
    </xf>
    <xf numFmtId="0" fontId="38" fillId="0" borderId="13" xfId="0" applyFont="1" applyBorder="1" applyAlignment="1">
      <alignment vertical="top" wrapText="1"/>
    </xf>
    <xf numFmtId="49" fontId="38" fillId="0" borderId="13" xfId="0" applyNumberFormat="1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184" fontId="50" fillId="0" borderId="13" xfId="0" applyNumberFormat="1" applyFont="1" applyBorder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20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87" fontId="38" fillId="0" borderId="13" xfId="0" applyNumberFormat="1" applyFont="1" applyBorder="1" applyAlignment="1">
      <alignment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21" fillId="0" borderId="0" xfId="0" applyFill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distributed" wrapText="1"/>
    </xf>
    <xf numFmtId="0" fontId="51" fillId="0" borderId="13" xfId="0" applyFont="1" applyBorder="1" applyAlignment="1">
      <alignment horizontal="center" vertical="distributed" wrapText="1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204" fontId="52" fillId="0" borderId="13" xfId="0" applyNumberFormat="1" applyFont="1" applyBorder="1" applyAlignment="1">
      <alignment horizontal="right" vertical="top" wrapText="1"/>
    </xf>
    <xf numFmtId="204" fontId="52" fillId="0" borderId="13" xfId="0" applyNumberFormat="1" applyFont="1" applyFill="1" applyBorder="1" applyAlignment="1">
      <alignment horizontal="right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204" fontId="52" fillId="0" borderId="13" xfId="0" applyNumberFormat="1" applyFont="1" applyFill="1" applyBorder="1" applyAlignment="1">
      <alignment horizontal="right" vertical="top" wrapText="1"/>
    </xf>
    <xf numFmtId="0" fontId="53" fillId="0" borderId="13" xfId="0" applyFont="1" applyBorder="1" applyAlignment="1">
      <alignment horizontal="left" vertical="top" wrapText="1"/>
    </xf>
    <xf numFmtId="204" fontId="0" fillId="0" borderId="0" xfId="0" applyNumberFormat="1" applyFont="1" applyFill="1" applyAlignment="1" applyProtection="1">
      <alignment/>
      <protection/>
    </xf>
    <xf numFmtId="0" fontId="52" fillId="0" borderId="13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justify" vertical="top" wrapText="1"/>
    </xf>
    <xf numFmtId="0" fontId="53" fillId="0" borderId="13" xfId="0" applyFont="1" applyFill="1" applyBorder="1" applyAlignment="1">
      <alignment horizontal="justify" vertical="top" wrapText="1"/>
    </xf>
    <xf numFmtId="49" fontId="52" fillId="0" borderId="13" xfId="0" applyNumberFormat="1" applyFont="1" applyBorder="1" applyAlignment="1">
      <alignment horizontal="center" vertical="top"/>
    </xf>
    <xf numFmtId="0" fontId="52" fillId="0" borderId="13" xfId="0" applyFont="1" applyBorder="1" applyAlignment="1">
      <alignment vertical="top" wrapText="1"/>
    </xf>
    <xf numFmtId="204" fontId="52" fillId="0" borderId="13" xfId="0" applyNumberFormat="1" applyFont="1" applyBorder="1" applyAlignment="1">
      <alignment horizontal="right" vertical="top"/>
    </xf>
    <xf numFmtId="204" fontId="52" fillId="0" borderId="13" xfId="0" applyNumberFormat="1" applyFont="1" applyFill="1" applyBorder="1" applyAlignment="1">
      <alignment horizontal="right" vertical="top"/>
    </xf>
    <xf numFmtId="204" fontId="52" fillId="0" borderId="13" xfId="0" applyNumberFormat="1" applyFont="1" applyFill="1" applyBorder="1" applyAlignment="1">
      <alignment horizontal="right" vertical="top"/>
    </xf>
    <xf numFmtId="0" fontId="54" fillId="0" borderId="13" xfId="0" applyFont="1" applyBorder="1" applyAlignment="1">
      <alignment horizontal="left" vertical="top" wrapText="1"/>
    </xf>
    <xf numFmtId="204" fontId="54" fillId="0" borderId="13" xfId="0" applyNumberFormat="1" applyFont="1" applyBorder="1" applyAlignment="1">
      <alignment vertical="top"/>
    </xf>
    <xf numFmtId="204" fontId="54" fillId="0" borderId="13" xfId="0" applyNumberFormat="1" applyFont="1" applyFill="1" applyBorder="1" applyAlignment="1">
      <alignment vertical="top" wrapText="1"/>
    </xf>
    <xf numFmtId="204" fontId="54" fillId="0" borderId="13" xfId="0" applyNumberFormat="1" applyFont="1" applyFill="1" applyBorder="1" applyAlignment="1">
      <alignment vertical="top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184" fontId="40" fillId="0" borderId="0" xfId="0" applyNumberFormat="1" applyFont="1" applyBorder="1" applyAlignment="1">
      <alignment horizontal="right" vertical="center"/>
    </xf>
    <xf numFmtId="201" fontId="43" fillId="0" borderId="13" xfId="0" applyNumberFormat="1" applyFont="1" applyFill="1" applyBorder="1" applyAlignment="1">
      <alignment horizontal="justify" vertical="top" wrapText="1"/>
    </xf>
    <xf numFmtId="2" fontId="26" fillId="0" borderId="13" xfId="0" applyNumberFormat="1" applyFont="1" applyBorder="1" applyAlignment="1">
      <alignment horizontal="justify" vertical="top" wrapText="1"/>
    </xf>
    <xf numFmtId="204" fontId="39" fillId="26" borderId="18" xfId="0" applyNumberFormat="1" applyFont="1" applyFill="1" applyBorder="1" applyAlignment="1" applyProtection="1">
      <alignment horizontal="right" vertical="center" wrapText="1"/>
      <protection/>
    </xf>
    <xf numFmtId="20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Font="1" applyBorder="1" applyAlignment="1">
      <alignment horizontal="justify" vertical="top"/>
    </xf>
    <xf numFmtId="204" fontId="19" fillId="0" borderId="13" xfId="96" applyNumberFormat="1" applyFont="1" applyBorder="1" applyAlignment="1">
      <alignment vertical="top"/>
      <protection/>
    </xf>
    <xf numFmtId="204" fontId="19" fillId="0" borderId="13" xfId="0" applyNumberFormat="1" applyFont="1" applyFill="1" applyBorder="1" applyAlignment="1">
      <alignment vertical="top"/>
    </xf>
    <xf numFmtId="204" fontId="26" fillId="0" borderId="13" xfId="96" applyNumberFormat="1" applyFont="1" applyBorder="1" applyAlignment="1">
      <alignment vertical="top"/>
      <protection/>
    </xf>
    <xf numFmtId="204" fontId="26" fillId="0" borderId="13" xfId="0" applyNumberFormat="1" applyFont="1" applyFill="1" applyBorder="1" applyAlignment="1">
      <alignment vertical="top"/>
    </xf>
    <xf numFmtId="204" fontId="19" fillId="0" borderId="13" xfId="0" applyNumberFormat="1" applyFont="1" applyBorder="1" applyAlignment="1">
      <alignment vertical="top"/>
    </xf>
    <xf numFmtId="0" fontId="39" fillId="0" borderId="13" xfId="0" applyFont="1" applyBorder="1" applyAlignment="1">
      <alignment horizontal="center" vertical="center"/>
    </xf>
    <xf numFmtId="187" fontId="39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Font="1" applyBorder="1" applyAlignment="1">
      <alignment horizontal="justify" vertical="top" wrapText="1"/>
    </xf>
    <xf numFmtId="0" fontId="19" fillId="26" borderId="13" xfId="0" applyFont="1" applyFill="1" applyBorder="1" applyAlignment="1">
      <alignment horizontal="justify" vertical="top" wrapText="1"/>
    </xf>
    <xf numFmtId="0" fontId="43" fillId="0" borderId="13" xfId="0" applyFont="1" applyBorder="1" applyAlignment="1">
      <alignment vertical="top" wrapText="1"/>
    </xf>
    <xf numFmtId="201" fontId="39" fillId="0" borderId="18" xfId="0" applyNumberFormat="1" applyFont="1" applyFill="1" applyBorder="1" applyAlignment="1" applyProtection="1">
      <alignment horizontal="right" vertical="center" wrapText="1"/>
      <protection/>
    </xf>
    <xf numFmtId="0" fontId="27" fillId="0" borderId="1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NumberFormat="1" applyFont="1" applyFill="1" applyBorder="1" applyAlignment="1" applyProtection="1">
      <alignment vertical="center" wrapText="1"/>
      <protection/>
    </xf>
    <xf numFmtId="184" fontId="26" fillId="0" borderId="13" xfId="96" applyNumberFormat="1" applyFont="1" applyBorder="1" applyAlignment="1">
      <alignment vertical="top" wrapText="1"/>
      <protection/>
    </xf>
    <xf numFmtId="201" fontId="26" fillId="0" borderId="13" xfId="0" applyNumberFormat="1" applyFont="1" applyBorder="1" applyAlignment="1">
      <alignment horizontal="center" wrapText="1"/>
    </xf>
    <xf numFmtId="0" fontId="26" fillId="0" borderId="19" xfId="0" applyFont="1" applyBorder="1" applyAlignment="1">
      <alignment horizontal="center" vertical="center" wrapText="1"/>
    </xf>
    <xf numFmtId="201" fontId="26" fillId="0" borderId="13" xfId="96" applyNumberFormat="1" applyFont="1" applyBorder="1" applyAlignment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19" fillId="26" borderId="13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justify" vertical="top" wrapText="1"/>
    </xf>
    <xf numFmtId="201" fontId="27" fillId="0" borderId="13" xfId="96" applyNumberFormat="1" applyFont="1" applyBorder="1" applyAlignment="1">
      <alignment horizontal="center"/>
      <protection/>
    </xf>
    <xf numFmtId="201" fontId="27" fillId="0" borderId="13" xfId="0" applyNumberFormat="1" applyFont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9" fillId="0" borderId="2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9" fillId="26" borderId="13" xfId="0" applyFont="1" applyFill="1" applyBorder="1" applyAlignment="1">
      <alignment horizontal="center" vertical="top" wrapText="1"/>
    </xf>
    <xf numFmtId="0" fontId="61" fillId="0" borderId="13" xfId="0" applyFont="1" applyBorder="1" applyAlignment="1">
      <alignment vertical="top"/>
    </xf>
    <xf numFmtId="0" fontId="19" fillId="0" borderId="13" xfId="52" applyFont="1" applyBorder="1" applyAlignment="1">
      <alignment vertical="top"/>
      <protection/>
    </xf>
    <xf numFmtId="0" fontId="19" fillId="0" borderId="17" xfId="52" applyFont="1" applyBorder="1" applyAlignment="1">
      <alignment vertical="top"/>
      <protection/>
    </xf>
    <xf numFmtId="0" fontId="19" fillId="26" borderId="20" xfId="0" applyFont="1" applyFill="1" applyBorder="1" applyAlignment="1">
      <alignment horizontal="center" vertical="top" wrapText="1"/>
    </xf>
    <xf numFmtId="0" fontId="19" fillId="26" borderId="20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6" fillId="0" borderId="0" xfId="0" applyFont="1" applyAlignment="1">
      <alignment/>
    </xf>
    <xf numFmtId="0" fontId="19" fillId="26" borderId="18" xfId="0" applyFont="1" applyFill="1" applyBorder="1" applyAlignment="1">
      <alignment horizontal="center" vertical="top" wrapText="1"/>
    </xf>
    <xf numFmtId="0" fontId="19" fillId="26" borderId="18" xfId="0" applyFont="1" applyFill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26" fillId="26" borderId="20" xfId="0" applyFont="1" applyFill="1" applyBorder="1" applyAlignment="1">
      <alignment horizontal="center" vertical="top" wrapText="1"/>
    </xf>
    <xf numFmtId="0" fontId="26" fillId="26" borderId="21" xfId="0" applyFont="1" applyFill="1" applyBorder="1" applyAlignment="1">
      <alignment horizontal="center" vertical="top" wrapText="1"/>
    </xf>
    <xf numFmtId="0" fontId="19" fillId="26" borderId="13" xfId="0" applyFont="1" applyFill="1" applyBorder="1" applyAlignment="1">
      <alignment vertical="top" wrapText="1"/>
    </xf>
    <xf numFmtId="0" fontId="19" fillId="26" borderId="22" xfId="0" applyFont="1" applyFill="1" applyBorder="1" applyAlignment="1">
      <alignment horizontal="center" vertical="top" wrapText="1"/>
    </xf>
    <xf numFmtId="0" fontId="61" fillId="0" borderId="13" xfId="0" applyFont="1" applyBorder="1" applyAlignment="1">
      <alignment horizontal="right"/>
    </xf>
    <xf numFmtId="0" fontId="19" fillId="0" borderId="13" xfId="52" applyFont="1" applyBorder="1" applyAlignment="1">
      <alignment horizontal="right"/>
      <protection/>
    </xf>
    <xf numFmtId="0" fontId="19" fillId="0" borderId="23" xfId="52" applyFont="1" applyBorder="1" applyAlignment="1">
      <alignment horizontal="center"/>
      <protection/>
    </xf>
    <xf numFmtId="0" fontId="60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0" borderId="13" xfId="0" applyFont="1" applyBorder="1" applyAlignment="1">
      <alignment wrapText="1"/>
    </xf>
    <xf numFmtId="201" fontId="26" fillId="0" borderId="20" xfId="0" applyNumberFormat="1" applyFont="1" applyBorder="1" applyAlignment="1">
      <alignment horizontal="center" wrapText="1"/>
    </xf>
    <xf numFmtId="0" fontId="26" fillId="0" borderId="13" xfId="0" applyFont="1" applyBorder="1" applyAlignment="1">
      <alignment/>
    </xf>
    <xf numFmtId="201" fontId="26" fillId="0" borderId="13" xfId="0" applyNumberFormat="1" applyFont="1" applyBorder="1" applyAlignment="1">
      <alignment horizontal="center" wrapText="1"/>
    </xf>
    <xf numFmtId="0" fontId="41" fillId="0" borderId="13" xfId="0" applyFont="1" applyBorder="1" applyAlignment="1">
      <alignment horizontal="right"/>
    </xf>
    <xf numFmtId="0" fontId="45" fillId="0" borderId="13" xfId="52" applyFont="1" applyBorder="1" applyAlignment="1">
      <alignment horizontal="right"/>
      <protection/>
    </xf>
    <xf numFmtId="0" fontId="45" fillId="0" borderId="23" xfId="52" applyFont="1" applyBorder="1" applyAlignment="1">
      <alignment horizontal="center"/>
      <protection/>
    </xf>
    <xf numFmtId="0" fontId="39" fillId="0" borderId="13" xfId="0" applyFont="1" applyBorder="1" applyAlignment="1">
      <alignment wrapText="1"/>
    </xf>
    <xf numFmtId="201" fontId="26" fillId="26" borderId="13" xfId="0" applyNumberFormat="1" applyFont="1" applyFill="1" applyBorder="1" applyAlignment="1">
      <alignment horizontal="center" wrapText="1"/>
    </xf>
    <xf numFmtId="201" fontId="19" fillId="26" borderId="13" xfId="0" applyNumberFormat="1" applyFont="1" applyFill="1" applyBorder="1" applyAlignment="1">
      <alignment horizontal="center" wrapText="1"/>
    </xf>
    <xf numFmtId="0" fontId="42" fillId="0" borderId="13" xfId="0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0" fontId="41" fillId="0" borderId="13" xfId="0" applyFont="1" applyBorder="1" applyAlignment="1">
      <alignment horizontal="right" wrapText="1"/>
    </xf>
    <xf numFmtId="0" fontId="45" fillId="0" borderId="13" xfId="52" applyFont="1" applyBorder="1" applyAlignment="1">
      <alignment horizontal="right" wrapText="1"/>
      <protection/>
    </xf>
    <xf numFmtId="0" fontId="45" fillId="0" borderId="24" xfId="52" applyFont="1" applyBorder="1" applyAlignment="1">
      <alignment horizontal="center"/>
      <protection/>
    </xf>
    <xf numFmtId="0" fontId="39" fillId="0" borderId="18" xfId="0" applyFont="1" applyBorder="1" applyAlignment="1">
      <alignment wrapText="1"/>
    </xf>
    <xf numFmtId="0" fontId="26" fillId="0" borderId="18" xfId="0" applyFont="1" applyFill="1" applyBorder="1" applyAlignment="1">
      <alignment/>
    </xf>
    <xf numFmtId="201" fontId="26" fillId="26" borderId="18" xfId="0" applyNumberFormat="1" applyFont="1" applyFill="1" applyBorder="1" applyAlignment="1">
      <alignment horizontal="center" wrapText="1"/>
    </xf>
    <xf numFmtId="201" fontId="19" fillId="26" borderId="18" xfId="0" applyNumberFormat="1" applyFont="1" applyFill="1" applyBorder="1" applyAlignment="1">
      <alignment horizontal="center" wrapText="1"/>
    </xf>
    <xf numFmtId="0" fontId="45" fillId="0" borderId="13" xfId="52" applyFont="1" applyBorder="1" applyAlignment="1">
      <alignment horizontal="center"/>
      <protection/>
    </xf>
    <xf numFmtId="0" fontId="58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 wrapText="1"/>
      <protection/>
    </xf>
    <xf numFmtId="0" fontId="27" fillId="0" borderId="13" xfId="52" applyFont="1" applyBorder="1" applyAlignment="1">
      <alignment horizontal="center"/>
      <protection/>
    </xf>
    <xf numFmtId="0" fontId="27" fillId="0" borderId="13" xfId="0" applyFont="1" applyBorder="1" applyAlignment="1">
      <alignment vertical="center" wrapText="1"/>
    </xf>
    <xf numFmtId="201" fontId="27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57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57" fillId="0" borderId="0" xfId="0" applyFont="1" applyBorder="1" applyAlignment="1">
      <alignment horizontal="right"/>
    </xf>
    <xf numFmtId="0" fontId="63" fillId="0" borderId="25" xfId="0" applyFont="1" applyBorder="1" applyAlignment="1">
      <alignment horizontal="center"/>
    </xf>
    <xf numFmtId="0" fontId="26" fillId="26" borderId="13" xfId="0" applyFont="1" applyFill="1" applyBorder="1" applyAlignment="1">
      <alignment horizontal="left" wrapText="1"/>
    </xf>
    <xf numFmtId="49" fontId="26" fillId="26" borderId="13" xfId="0" applyNumberFormat="1" applyFont="1" applyFill="1" applyBorder="1" applyAlignment="1">
      <alignment horizontal="left" wrapText="1"/>
    </xf>
    <xf numFmtId="201" fontId="19" fillId="0" borderId="13" xfId="96" applyNumberFormat="1" applyFont="1" applyBorder="1" applyAlignment="1">
      <alignment horizontal="center"/>
      <protection/>
    </xf>
    <xf numFmtId="201" fontId="19" fillId="0" borderId="13" xfId="0" applyNumberFormat="1" applyFont="1" applyBorder="1" applyAlignment="1">
      <alignment horizontal="center" wrapText="1"/>
    </xf>
    <xf numFmtId="184" fontId="26" fillId="0" borderId="13" xfId="96" applyNumberFormat="1" applyFont="1" applyBorder="1" applyAlignment="1">
      <alignment vertical="top" wrapText="1"/>
      <protection/>
    </xf>
    <xf numFmtId="49" fontId="26" fillId="0" borderId="13" xfId="0" applyNumberFormat="1" applyFont="1" applyFill="1" applyBorder="1" applyAlignment="1">
      <alignment horizontal="center" vertical="center" wrapText="1"/>
    </xf>
    <xf numFmtId="201" fontId="19" fillId="0" borderId="13" xfId="0" applyNumberFormat="1" applyFont="1" applyFill="1" applyBorder="1" applyAlignment="1" applyProtection="1">
      <alignment horizontal="center" vertical="center" wrapText="1"/>
      <protection/>
    </xf>
    <xf numFmtId="201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Font="1" applyFill="1" applyBorder="1" applyAlignment="1">
      <alignment/>
    </xf>
    <xf numFmtId="49" fontId="19" fillId="0" borderId="13" xfId="0" applyNumberFormat="1" applyFont="1" applyBorder="1" applyAlignment="1">
      <alignment horizontal="left"/>
    </xf>
    <xf numFmtId="49" fontId="19" fillId="0" borderId="19" xfId="0" applyNumberFormat="1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left" vertical="center"/>
    </xf>
    <xf numFmtId="0" fontId="26" fillId="0" borderId="13" xfId="0" applyNumberFormat="1" applyFont="1" applyFill="1" applyBorder="1" applyAlignment="1">
      <alignment vertical="top" wrapText="1"/>
    </xf>
    <xf numFmtId="49" fontId="2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204" fontId="26" fillId="0" borderId="13" xfId="96" applyNumberFormat="1" applyFont="1" applyBorder="1" applyAlignment="1">
      <alignment horizontal="center"/>
      <protection/>
    </xf>
    <xf numFmtId="204" fontId="19" fillId="0" borderId="13" xfId="96" applyNumberFormat="1" applyFont="1" applyBorder="1" applyAlignment="1">
      <alignment horizontal="center"/>
      <protection/>
    </xf>
    <xf numFmtId="204" fontId="19" fillId="0" borderId="13" xfId="0" applyNumberFormat="1" applyFont="1" applyBorder="1" applyAlignment="1">
      <alignment horizontal="center" wrapText="1"/>
    </xf>
    <xf numFmtId="204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center" vertical="center" wrapText="1"/>
    </xf>
    <xf numFmtId="0" fontId="19" fillId="26" borderId="13" xfId="0" applyFont="1" applyFill="1" applyBorder="1" applyAlignment="1">
      <alignment vertical="top" wrapText="1"/>
    </xf>
    <xf numFmtId="0" fontId="19" fillId="26" borderId="20" xfId="0" applyFont="1" applyFill="1" applyBorder="1" applyAlignment="1">
      <alignment horizontal="left" vertical="center" wrapText="1"/>
    </xf>
    <xf numFmtId="49" fontId="26" fillId="26" borderId="20" xfId="0" applyNumberFormat="1" applyFont="1" applyFill="1" applyBorder="1" applyAlignment="1">
      <alignment horizontal="left" vertical="center" wrapText="1"/>
    </xf>
    <xf numFmtId="49" fontId="19" fillId="26" borderId="20" xfId="0" applyNumberFormat="1" applyFont="1" applyFill="1" applyBorder="1" applyAlignment="1">
      <alignment horizontal="left" vertical="center" wrapText="1"/>
    </xf>
    <xf numFmtId="0" fontId="26" fillId="26" borderId="20" xfId="0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justify" vertical="center" wrapText="1"/>
    </xf>
    <xf numFmtId="204" fontId="46" fillId="26" borderId="18" xfId="0" applyNumberFormat="1" applyFont="1" applyFill="1" applyBorder="1" applyAlignment="1" applyProtection="1">
      <alignment horizontal="right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justify" vertical="top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justify" vertical="top" wrapText="1"/>
    </xf>
    <xf numFmtId="201" fontId="39" fillId="0" borderId="13" xfId="0" applyNumberFormat="1" applyFont="1" applyFill="1" applyBorder="1" applyAlignment="1" applyProtection="1">
      <alignment horizontal="center" vertical="top" wrapText="1"/>
      <protection/>
    </xf>
    <xf numFmtId="204" fontId="26" fillId="0" borderId="13" xfId="96" applyNumberFormat="1" applyFont="1" applyFill="1" applyBorder="1" applyAlignment="1">
      <alignment horizontal="center"/>
      <protection/>
    </xf>
    <xf numFmtId="0" fontId="26" fillId="26" borderId="13" xfId="0" applyFont="1" applyFill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2" fontId="27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205" fontId="26" fillId="0" borderId="13" xfId="96" applyNumberFormat="1" applyFont="1" applyBorder="1" applyAlignment="1">
      <alignment vertical="top"/>
      <protection/>
    </xf>
    <xf numFmtId="205" fontId="26" fillId="0" borderId="13" xfId="0" applyNumberFormat="1" applyFont="1" applyFill="1" applyBorder="1" applyAlignment="1">
      <alignment vertical="top"/>
    </xf>
    <xf numFmtId="0" fontId="19" fillId="26" borderId="16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27" xfId="0" applyFont="1" applyFill="1" applyBorder="1" applyAlignment="1">
      <alignment horizontal="center" vertical="top" wrapText="1"/>
    </xf>
    <xf numFmtId="0" fontId="19" fillId="26" borderId="26" xfId="0" applyFont="1" applyFill="1" applyBorder="1" applyAlignment="1">
      <alignment horizontal="center" vertical="top" wrapText="1"/>
    </xf>
    <xf numFmtId="0" fontId="26" fillId="26" borderId="21" xfId="0" applyFont="1" applyFill="1" applyBorder="1" applyAlignment="1">
      <alignment horizontal="center" vertical="top" wrapText="1"/>
    </xf>
    <xf numFmtId="0" fontId="26" fillId="26" borderId="20" xfId="0" applyFont="1" applyFill="1" applyBorder="1" applyAlignment="1">
      <alignment horizontal="center" vertical="top" wrapText="1"/>
    </xf>
    <xf numFmtId="0" fontId="26" fillId="26" borderId="18" xfId="0" applyFont="1" applyFill="1" applyBorder="1" applyAlignment="1">
      <alignment horizontal="center" vertical="top" wrapText="1"/>
    </xf>
    <xf numFmtId="0" fontId="26" fillId="26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2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19" fillId="26" borderId="21" xfId="0" applyFont="1" applyFill="1" applyBorder="1" applyAlignment="1">
      <alignment horizontal="center" vertical="top" wrapText="1"/>
    </xf>
    <xf numFmtId="0" fontId="19" fillId="26" borderId="20" xfId="0" applyFont="1" applyFill="1" applyBorder="1" applyAlignment="1">
      <alignment horizontal="center" vertical="top" wrapText="1"/>
    </xf>
    <xf numFmtId="187" fontId="0" fillId="0" borderId="13" xfId="0" applyNumberFormat="1" applyFont="1" applyFill="1" applyBorder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28" xfId="0" applyNumberFormat="1" applyFont="1" applyFill="1" applyBorder="1" applyAlignment="1" applyProtection="1">
      <alignment vertical="top"/>
      <protection/>
    </xf>
    <xf numFmtId="202" fontId="0" fillId="0" borderId="0" xfId="0" applyNumberFormat="1" applyFont="1" applyFill="1" applyAlignment="1">
      <alignment vertical="top"/>
    </xf>
    <xf numFmtId="202" fontId="0" fillId="0" borderId="0" xfId="0" applyNumberFormat="1" applyFont="1" applyFill="1" applyAlignment="1" applyProtection="1">
      <alignment vertical="top"/>
      <protection/>
    </xf>
    <xf numFmtId="187" fontId="0" fillId="0" borderId="0" xfId="0" applyNumberFormat="1" applyFont="1" applyFill="1" applyAlignment="1" applyProtection="1">
      <alignment/>
      <protection/>
    </xf>
    <xf numFmtId="20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 horizontal="left" wrapText="1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39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29" xfId="0" applyNumberFormat="1" applyFont="1" applyFill="1" applyBorder="1" applyAlignment="1" applyProtection="1">
      <alignment horizontal="center" vertical="center" wrapText="1"/>
      <protection/>
    </xf>
    <xf numFmtId="0" fontId="4" fillId="26" borderId="21" xfId="0" applyNumberFormat="1" applyFont="1" applyFill="1" applyBorder="1" applyAlignment="1" applyProtection="1">
      <alignment horizontal="center" vertical="center" wrapText="1"/>
      <protection/>
    </xf>
    <xf numFmtId="0" fontId="4" fillId="26" borderId="21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8" xfId="0" applyNumberFormat="1" applyFont="1" applyFill="1" applyBorder="1" applyAlignment="1" applyProtection="1">
      <alignment horizontal="center" vertical="center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26" borderId="18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8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201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19" fillId="26" borderId="13" xfId="0" applyFont="1" applyFill="1" applyBorder="1" applyAlignment="1">
      <alignment horizontal="center" vertical="top" wrapText="1"/>
    </xf>
    <xf numFmtId="0" fontId="19" fillId="26" borderId="17" xfId="0" applyFont="1" applyFill="1" applyBorder="1" applyAlignment="1">
      <alignment horizontal="center" vertical="top" wrapText="1"/>
    </xf>
    <xf numFmtId="0" fontId="19" fillId="26" borderId="28" xfId="0" applyFont="1" applyFill="1" applyBorder="1" applyAlignment="1">
      <alignment horizontal="center" vertical="top" wrapText="1"/>
    </xf>
    <xf numFmtId="0" fontId="19" fillId="26" borderId="19" xfId="0" applyFont="1" applyFill="1" applyBorder="1" applyAlignment="1">
      <alignment horizontal="center" vertical="top" wrapText="1"/>
    </xf>
    <xf numFmtId="0" fontId="19" fillId="26" borderId="18" xfId="0" applyFont="1" applyFill="1" applyBorder="1" applyAlignment="1">
      <alignment horizontal="center" vertical="top" wrapText="1"/>
    </xf>
    <xf numFmtId="0" fontId="19" fillId="26" borderId="12" xfId="0" applyFont="1" applyFill="1" applyBorder="1" applyAlignment="1">
      <alignment horizontal="center" vertical="top" wrapText="1"/>
    </xf>
    <xf numFmtId="0" fontId="19" fillId="26" borderId="30" xfId="0" applyFont="1" applyFill="1" applyBorder="1" applyAlignment="1">
      <alignment horizontal="center" vertical="top" wrapText="1"/>
    </xf>
    <xf numFmtId="0" fontId="19" fillId="26" borderId="22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7" xfId="0" applyFont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/>
    </xf>
    <xf numFmtId="0" fontId="38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4" fillId="0" borderId="18" xfId="0" applyNumberFormat="1" applyFont="1" applyFill="1" applyBorder="1" applyAlignment="1" applyProtection="1">
      <alignment horizontal="center" vertical="top" wrapText="1"/>
      <protection/>
    </xf>
    <xf numFmtId="0" fontId="44" fillId="0" borderId="20" xfId="0" applyNumberFormat="1" applyFont="1" applyFill="1" applyBorder="1" applyAlignment="1" applyProtection="1">
      <alignment horizontal="center" vertical="top" wrapText="1"/>
      <protection/>
    </xf>
    <xf numFmtId="0" fontId="45" fillId="0" borderId="18" xfId="0" applyNumberFormat="1" applyFont="1" applyFill="1" applyBorder="1" applyAlignment="1" applyProtection="1">
      <alignment horizontal="center" vertical="top" wrapText="1"/>
      <protection/>
    </xf>
    <xf numFmtId="0" fontId="45" fillId="0" borderId="2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workbookViewId="0" topLeftCell="A1">
      <selection activeCell="D1" sqref="D1:F1"/>
    </sheetView>
  </sheetViews>
  <sheetFormatPr defaultColWidth="9.16015625" defaultRowHeight="12.75"/>
  <cols>
    <col min="1" max="1" width="17.33203125" style="22" customWidth="1"/>
    <col min="2" max="2" width="82.66015625" style="22" customWidth="1"/>
    <col min="3" max="3" width="22.66015625" style="22" customWidth="1"/>
    <col min="4" max="5" width="21.5" style="22" customWidth="1"/>
    <col min="6" max="6" width="23.66015625" style="22" customWidth="1"/>
    <col min="7" max="7" width="13" style="22" customWidth="1"/>
    <col min="8" max="12" width="9.16015625" style="22" customWidth="1"/>
    <col min="13" max="244" width="9.16015625" style="33" customWidth="1"/>
    <col min="245" max="253" width="9.16015625" style="22" customWidth="1"/>
    <col min="254" max="16384" width="9.16015625" style="33" customWidth="1"/>
  </cols>
  <sheetData>
    <row r="1" spans="4:13" ht="71.25" customHeight="1">
      <c r="D1" s="385" t="s">
        <v>359</v>
      </c>
      <c r="E1" s="385"/>
      <c r="F1" s="385"/>
      <c r="G1" s="35"/>
      <c r="M1" s="22"/>
    </row>
    <row r="2" spans="3:13" ht="18.75" customHeight="1">
      <c r="C2" s="34"/>
      <c r="D2" s="34"/>
      <c r="E2" s="34"/>
      <c r="F2" s="34"/>
      <c r="G2" s="34"/>
      <c r="M2" s="22"/>
    </row>
    <row r="3" spans="1:7" ht="91.5" customHeight="1">
      <c r="A3" s="386" t="s">
        <v>330</v>
      </c>
      <c r="B3" s="386"/>
      <c r="C3" s="386"/>
      <c r="D3" s="386"/>
      <c r="E3" s="386"/>
      <c r="F3" s="386"/>
      <c r="G3" s="37"/>
    </row>
    <row r="4" spans="1:7" ht="2.25" customHeight="1">
      <c r="A4" s="36"/>
      <c r="B4" s="36"/>
      <c r="C4" s="36"/>
      <c r="D4" s="36"/>
      <c r="E4" s="38"/>
      <c r="F4" s="36"/>
      <c r="G4" s="36"/>
    </row>
    <row r="5" spans="1:7" ht="26.25" customHeight="1">
      <c r="A5" s="36"/>
      <c r="B5" s="36"/>
      <c r="C5" s="36"/>
      <c r="D5" s="36"/>
      <c r="E5" s="38"/>
      <c r="F5" s="36"/>
      <c r="G5" s="36"/>
    </row>
    <row r="6" spans="2:6" ht="18.75">
      <c r="B6" s="39"/>
      <c r="C6" s="39"/>
      <c r="D6" s="39"/>
      <c r="E6" s="39"/>
      <c r="F6" s="40" t="s">
        <v>31</v>
      </c>
    </row>
    <row r="7" spans="1:6" ht="25.5" customHeight="1">
      <c r="A7" s="387" t="s">
        <v>32</v>
      </c>
      <c r="B7" s="387" t="s">
        <v>33</v>
      </c>
      <c r="C7" s="387" t="s">
        <v>11</v>
      </c>
      <c r="D7" s="387" t="s">
        <v>8</v>
      </c>
      <c r="E7" s="387" t="s">
        <v>9</v>
      </c>
      <c r="F7" s="387"/>
    </row>
    <row r="8" spans="1:6" ht="40.5" customHeight="1">
      <c r="A8" s="387"/>
      <c r="B8" s="387"/>
      <c r="C8" s="387"/>
      <c r="D8" s="387"/>
      <c r="E8" s="41" t="s">
        <v>11</v>
      </c>
      <c r="F8" s="41" t="s">
        <v>34</v>
      </c>
    </row>
    <row r="9" spans="1:6" ht="40.5" customHeight="1">
      <c r="A9" s="338">
        <v>10000000</v>
      </c>
      <c r="B9" s="339" t="s">
        <v>346</v>
      </c>
      <c r="C9" s="65">
        <f>D9+E9</f>
        <v>1213</v>
      </c>
      <c r="D9" s="342">
        <f>D10</f>
        <v>1213</v>
      </c>
      <c r="E9" s="65">
        <v>0</v>
      </c>
      <c r="F9" s="65">
        <v>0</v>
      </c>
    </row>
    <row r="10" spans="1:6" ht="40.5" customHeight="1">
      <c r="A10" s="340">
        <v>11000000</v>
      </c>
      <c r="B10" s="341" t="s">
        <v>347</v>
      </c>
      <c r="C10" s="65">
        <f>D10+E10</f>
        <v>1213</v>
      </c>
      <c r="D10" s="342">
        <f>D11</f>
        <v>1213</v>
      </c>
      <c r="E10" s="65">
        <v>0</v>
      </c>
      <c r="F10" s="65">
        <v>0</v>
      </c>
    </row>
    <row r="11" spans="1:6" ht="40.5" customHeight="1">
      <c r="A11" s="338">
        <v>11010000</v>
      </c>
      <c r="B11" s="339" t="s">
        <v>348</v>
      </c>
      <c r="C11" s="65">
        <f>D11+E11</f>
        <v>1213</v>
      </c>
      <c r="D11" s="342">
        <f>D12</f>
        <v>1213</v>
      </c>
      <c r="E11" s="65">
        <v>0</v>
      </c>
      <c r="F11" s="65">
        <v>0</v>
      </c>
    </row>
    <row r="12" spans="1:6" ht="67.5" customHeight="1">
      <c r="A12" s="340">
        <v>11010100</v>
      </c>
      <c r="B12" s="341" t="s">
        <v>349</v>
      </c>
      <c r="C12" s="65">
        <f>D12+E12</f>
        <v>1213</v>
      </c>
      <c r="D12" s="65">
        <v>1213</v>
      </c>
      <c r="E12" s="65">
        <v>0</v>
      </c>
      <c r="F12" s="65">
        <v>0</v>
      </c>
    </row>
    <row r="13" spans="1:6" ht="31.5" customHeight="1">
      <c r="A13" s="340"/>
      <c r="B13" s="339" t="s">
        <v>350</v>
      </c>
      <c r="C13" s="65">
        <f>C9</f>
        <v>1213</v>
      </c>
      <c r="D13" s="65">
        <f>D9</f>
        <v>1213</v>
      </c>
      <c r="E13" s="65">
        <f>E9</f>
        <v>0</v>
      </c>
      <c r="F13" s="65">
        <f>F9</f>
        <v>0</v>
      </c>
    </row>
    <row r="14" spans="1:253" s="45" customFormat="1" ht="20.25" customHeight="1">
      <c r="A14" s="46">
        <v>40000000</v>
      </c>
      <c r="B14" s="47" t="s">
        <v>35</v>
      </c>
      <c r="C14" s="64">
        <f aca="true" t="shared" si="0" ref="C14:C46">D14+E14</f>
        <v>4200.9</v>
      </c>
      <c r="D14" s="64">
        <f>D38+D44</f>
        <v>4200.9</v>
      </c>
      <c r="E14" s="64">
        <f>E38+E44</f>
        <v>0</v>
      </c>
      <c r="F14" s="64">
        <f>F38+F44</f>
        <v>0</v>
      </c>
      <c r="G14" s="44"/>
      <c r="H14" s="44"/>
      <c r="I14" s="44"/>
      <c r="J14" s="44"/>
      <c r="K14" s="44"/>
      <c r="L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43" customFormat="1" ht="20.25" customHeight="1" hidden="1">
      <c r="A15" s="48">
        <v>41000000</v>
      </c>
      <c r="B15" s="49" t="s">
        <v>36</v>
      </c>
      <c r="C15" s="65">
        <f t="shared" si="0"/>
        <v>0</v>
      </c>
      <c r="D15" s="66"/>
      <c r="E15" s="66"/>
      <c r="F15" s="66"/>
      <c r="G15" s="42"/>
      <c r="H15" s="42"/>
      <c r="I15" s="42"/>
      <c r="J15" s="42"/>
      <c r="K15" s="42"/>
      <c r="L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43" customFormat="1" ht="20.25" customHeight="1" hidden="1">
      <c r="A16" s="48">
        <v>41010000</v>
      </c>
      <c r="B16" s="49" t="s">
        <v>37</v>
      </c>
      <c r="C16" s="65">
        <f t="shared" si="0"/>
        <v>0</v>
      </c>
      <c r="D16" s="66"/>
      <c r="E16" s="66"/>
      <c r="F16" s="66"/>
      <c r="G16" s="42"/>
      <c r="H16" s="42"/>
      <c r="I16" s="42"/>
      <c r="J16" s="42"/>
      <c r="K16" s="42"/>
      <c r="L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43" customFormat="1" ht="20.25" customHeight="1" hidden="1">
      <c r="A17" s="48" t="s">
        <v>38</v>
      </c>
      <c r="B17" s="49" t="s">
        <v>39</v>
      </c>
      <c r="C17" s="65">
        <f t="shared" si="0"/>
        <v>0</v>
      </c>
      <c r="D17" s="66"/>
      <c r="E17" s="66"/>
      <c r="F17" s="66"/>
      <c r="G17" s="42"/>
      <c r="H17" s="42"/>
      <c r="I17" s="42"/>
      <c r="J17" s="42"/>
      <c r="K17" s="42"/>
      <c r="L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43" customFormat="1" ht="20.25" customHeight="1" hidden="1">
      <c r="A18" s="48">
        <v>41020000</v>
      </c>
      <c r="B18" s="49" t="s">
        <v>40</v>
      </c>
      <c r="C18" s="65">
        <f t="shared" si="0"/>
        <v>0</v>
      </c>
      <c r="D18" s="65"/>
      <c r="E18" s="65"/>
      <c r="F18" s="65"/>
      <c r="G18" s="42"/>
      <c r="H18" s="42"/>
      <c r="I18" s="42"/>
      <c r="J18" s="42"/>
      <c r="K18" s="42"/>
      <c r="L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43" customFormat="1" ht="20.25" customHeight="1" hidden="1">
      <c r="A19" s="48">
        <v>41020100</v>
      </c>
      <c r="B19" s="49" t="s">
        <v>41</v>
      </c>
      <c r="C19" s="65">
        <f t="shared" si="0"/>
        <v>0</v>
      </c>
      <c r="D19" s="65"/>
      <c r="E19" s="65"/>
      <c r="F19" s="65"/>
      <c r="G19" s="42"/>
      <c r="H19" s="42"/>
      <c r="I19" s="42"/>
      <c r="J19" s="42"/>
      <c r="K19" s="42"/>
      <c r="L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43" customFormat="1" ht="20.25" customHeight="1" hidden="1">
      <c r="A20" s="48">
        <v>41030000</v>
      </c>
      <c r="B20" s="49" t="s">
        <v>42</v>
      </c>
      <c r="C20" s="65">
        <f t="shared" si="0"/>
        <v>0</v>
      </c>
      <c r="D20" s="65"/>
      <c r="E20" s="66"/>
      <c r="F20" s="66"/>
      <c r="G20" s="42"/>
      <c r="H20" s="42"/>
      <c r="I20" s="42"/>
      <c r="J20" s="42"/>
      <c r="K20" s="42"/>
      <c r="L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43" customFormat="1" ht="83.25" customHeight="1" hidden="1">
      <c r="A21" s="50">
        <v>41030600</v>
      </c>
      <c r="B21" s="51" t="s">
        <v>43</v>
      </c>
      <c r="C21" s="65">
        <f t="shared" si="0"/>
        <v>0</v>
      </c>
      <c r="D21" s="67"/>
      <c r="E21" s="66"/>
      <c r="F21" s="66"/>
      <c r="G21" s="42"/>
      <c r="H21" s="42"/>
      <c r="I21" s="42"/>
      <c r="J21" s="42"/>
      <c r="K21" s="42"/>
      <c r="L21" s="42"/>
      <c r="IK21" s="42"/>
      <c r="IL21" s="42"/>
      <c r="IM21" s="42"/>
      <c r="IN21" s="42"/>
      <c r="IO21" s="42"/>
      <c r="IP21" s="42"/>
      <c r="IQ21" s="42"/>
      <c r="IR21" s="42"/>
      <c r="IS21" s="42"/>
    </row>
    <row r="22" spans="1:253" s="43" customFormat="1" ht="83.25" customHeight="1" hidden="1">
      <c r="A22" s="50">
        <v>41030800</v>
      </c>
      <c r="B22" s="52" t="s">
        <v>44</v>
      </c>
      <c r="C22" s="65">
        <f t="shared" si="0"/>
        <v>0</v>
      </c>
      <c r="D22" s="67"/>
      <c r="E22" s="66"/>
      <c r="F22" s="66"/>
      <c r="G22" s="42"/>
      <c r="H22" s="42"/>
      <c r="I22" s="42"/>
      <c r="J22" s="42"/>
      <c r="K22" s="42"/>
      <c r="L22" s="42"/>
      <c r="IK22" s="42"/>
      <c r="IL22" s="42"/>
      <c r="IM22" s="42"/>
      <c r="IN22" s="42"/>
      <c r="IO22" s="42"/>
      <c r="IP22" s="42"/>
      <c r="IQ22" s="42"/>
      <c r="IR22" s="42"/>
      <c r="IS22" s="42"/>
    </row>
    <row r="23" spans="1:253" s="43" customFormat="1" ht="189" customHeight="1" hidden="1">
      <c r="A23" s="50">
        <v>41030900</v>
      </c>
      <c r="B23" s="52" t="s">
        <v>45</v>
      </c>
      <c r="C23" s="65">
        <f t="shared" si="0"/>
        <v>0</v>
      </c>
      <c r="D23" s="67"/>
      <c r="E23" s="66"/>
      <c r="F23" s="66"/>
      <c r="G23" s="42"/>
      <c r="H23" s="42"/>
      <c r="I23" s="42"/>
      <c r="J23" s="42"/>
      <c r="K23" s="42"/>
      <c r="L23" s="42"/>
      <c r="IK23" s="42"/>
      <c r="IL23" s="42"/>
      <c r="IM23" s="42"/>
      <c r="IN23" s="42"/>
      <c r="IO23" s="42"/>
      <c r="IP23" s="42"/>
      <c r="IQ23" s="42"/>
      <c r="IR23" s="42"/>
      <c r="IS23" s="42"/>
    </row>
    <row r="24" spans="1:253" s="43" customFormat="1" ht="58.5" customHeight="1" hidden="1">
      <c r="A24" s="50">
        <v>41031000</v>
      </c>
      <c r="B24" s="52" t="s">
        <v>46</v>
      </c>
      <c r="C24" s="65">
        <f t="shared" si="0"/>
        <v>0</v>
      </c>
      <c r="D24" s="67"/>
      <c r="E24" s="66"/>
      <c r="F24" s="66"/>
      <c r="G24" s="42"/>
      <c r="H24" s="42"/>
      <c r="I24" s="42"/>
      <c r="J24" s="42"/>
      <c r="K24" s="42"/>
      <c r="L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253" s="43" customFormat="1" ht="30" customHeight="1" hidden="1">
      <c r="A25" s="53">
        <v>41033900</v>
      </c>
      <c r="B25" s="54" t="s">
        <v>47</v>
      </c>
      <c r="C25" s="65">
        <f t="shared" si="0"/>
        <v>0</v>
      </c>
      <c r="D25" s="68"/>
      <c r="E25" s="66"/>
      <c r="F25" s="66"/>
      <c r="G25" s="42"/>
      <c r="H25" s="42"/>
      <c r="I25" s="42"/>
      <c r="J25" s="42"/>
      <c r="K25" s="42"/>
      <c r="L25" s="42"/>
      <c r="IK25" s="42"/>
      <c r="IL25" s="42"/>
      <c r="IM25" s="42"/>
      <c r="IN25" s="42"/>
      <c r="IO25" s="42"/>
      <c r="IP25" s="42"/>
      <c r="IQ25" s="42"/>
      <c r="IR25" s="42"/>
      <c r="IS25" s="42"/>
    </row>
    <row r="26" spans="1:253" s="43" customFormat="1" ht="30.75" customHeight="1" hidden="1">
      <c r="A26" s="53"/>
      <c r="B26" s="54"/>
      <c r="C26" s="65">
        <f t="shared" si="0"/>
        <v>0</v>
      </c>
      <c r="D26" s="68"/>
      <c r="E26" s="66"/>
      <c r="F26" s="66"/>
      <c r="G26" s="42"/>
      <c r="H26" s="42"/>
      <c r="I26" s="42"/>
      <c r="J26" s="42"/>
      <c r="K26" s="42"/>
      <c r="L26" s="42"/>
      <c r="IK26" s="42"/>
      <c r="IL26" s="42"/>
      <c r="IM26" s="42"/>
      <c r="IN26" s="42"/>
      <c r="IO26" s="42"/>
      <c r="IP26" s="42"/>
      <c r="IQ26" s="42"/>
      <c r="IR26" s="42"/>
      <c r="IS26" s="42"/>
    </row>
    <row r="27" spans="1:253" s="43" customFormat="1" ht="100.5" customHeight="1" hidden="1">
      <c r="A27" s="50">
        <v>41035800</v>
      </c>
      <c r="B27" s="52" t="s">
        <v>48</v>
      </c>
      <c r="C27" s="65">
        <f t="shared" si="0"/>
        <v>0</v>
      </c>
      <c r="D27" s="67"/>
      <c r="E27" s="66"/>
      <c r="F27" s="66"/>
      <c r="G27" s="42"/>
      <c r="H27" s="42"/>
      <c r="I27" s="42"/>
      <c r="J27" s="42"/>
      <c r="K27" s="42"/>
      <c r="L27" s="42"/>
      <c r="IK27" s="42"/>
      <c r="IL27" s="42"/>
      <c r="IM27" s="42"/>
      <c r="IN27" s="42"/>
      <c r="IO27" s="42"/>
      <c r="IP27" s="42"/>
      <c r="IQ27" s="42"/>
      <c r="IR27" s="42"/>
      <c r="IS27" s="42"/>
    </row>
    <row r="28" spans="1:253" s="43" customFormat="1" ht="38.25" customHeight="1" hidden="1">
      <c r="A28" s="50"/>
      <c r="B28" s="52"/>
      <c r="C28" s="65">
        <f t="shared" si="0"/>
        <v>0</v>
      </c>
      <c r="D28" s="67"/>
      <c r="E28" s="66"/>
      <c r="F28" s="66"/>
      <c r="G28" s="42"/>
      <c r="H28" s="42"/>
      <c r="I28" s="42"/>
      <c r="J28" s="42"/>
      <c r="K28" s="42"/>
      <c r="L28" s="42"/>
      <c r="IK28" s="42"/>
      <c r="IL28" s="42"/>
      <c r="IM28" s="42"/>
      <c r="IN28" s="42"/>
      <c r="IO28" s="42"/>
      <c r="IP28" s="42"/>
      <c r="IQ28" s="42"/>
      <c r="IR28" s="42"/>
      <c r="IS28" s="42"/>
    </row>
    <row r="29" spans="1:253" s="43" customFormat="1" ht="122.25" customHeight="1" hidden="1">
      <c r="A29" s="50"/>
      <c r="B29" s="52"/>
      <c r="C29" s="65">
        <f t="shared" si="0"/>
        <v>0</v>
      </c>
      <c r="D29" s="67"/>
      <c r="E29" s="66"/>
      <c r="F29" s="66"/>
      <c r="G29" s="42"/>
      <c r="H29" s="42"/>
      <c r="I29" s="42"/>
      <c r="J29" s="42"/>
      <c r="K29" s="42"/>
      <c r="L29" s="42"/>
      <c r="IK29" s="42"/>
      <c r="IL29" s="42"/>
      <c r="IM29" s="42"/>
      <c r="IN29" s="42"/>
      <c r="IO29" s="42"/>
      <c r="IP29" s="42"/>
      <c r="IQ29" s="42"/>
      <c r="IR29" s="42"/>
      <c r="IS29" s="42"/>
    </row>
    <row r="30" spans="1:253" s="43" customFormat="1" ht="60.75" customHeight="1" hidden="1">
      <c r="A30" s="50"/>
      <c r="B30" s="52"/>
      <c r="C30" s="65">
        <f t="shared" si="0"/>
        <v>0</v>
      </c>
      <c r="D30" s="67"/>
      <c r="E30" s="66"/>
      <c r="F30" s="66"/>
      <c r="G30" s="42"/>
      <c r="H30" s="42"/>
      <c r="I30" s="42"/>
      <c r="J30" s="42"/>
      <c r="K30" s="42"/>
      <c r="L30" s="42"/>
      <c r="IK30" s="42"/>
      <c r="IL30" s="42"/>
      <c r="IM30" s="42"/>
      <c r="IN30" s="42"/>
      <c r="IO30" s="42"/>
      <c r="IP30" s="42"/>
      <c r="IQ30" s="42"/>
      <c r="IR30" s="42"/>
      <c r="IS30" s="42"/>
    </row>
    <row r="31" spans="1:253" s="43" customFormat="1" ht="61.5" customHeight="1" hidden="1">
      <c r="A31" s="50"/>
      <c r="B31" s="51"/>
      <c r="C31" s="65">
        <f t="shared" si="0"/>
        <v>0</v>
      </c>
      <c r="D31" s="67"/>
      <c r="E31" s="66"/>
      <c r="F31" s="66"/>
      <c r="G31" s="42"/>
      <c r="H31" s="42"/>
      <c r="I31" s="42"/>
      <c r="J31" s="42"/>
      <c r="K31" s="42"/>
      <c r="L31" s="42"/>
      <c r="IK31" s="42"/>
      <c r="IL31" s="42"/>
      <c r="IM31" s="42"/>
      <c r="IN31" s="42"/>
      <c r="IO31" s="42"/>
      <c r="IP31" s="42"/>
      <c r="IQ31" s="42"/>
      <c r="IR31" s="42"/>
      <c r="IS31" s="42"/>
    </row>
    <row r="32" spans="1:253" s="43" customFormat="1" ht="20.25" customHeight="1" hidden="1">
      <c r="A32" s="48"/>
      <c r="B32" s="49"/>
      <c r="C32" s="65">
        <f t="shared" si="0"/>
        <v>0</v>
      </c>
      <c r="D32" s="66"/>
      <c r="E32" s="66"/>
      <c r="F32" s="66"/>
      <c r="G32" s="42"/>
      <c r="H32" s="42"/>
      <c r="I32" s="42"/>
      <c r="J32" s="42"/>
      <c r="K32" s="42"/>
      <c r="L32" s="42"/>
      <c r="IK32" s="42"/>
      <c r="IL32" s="42"/>
      <c r="IM32" s="42"/>
      <c r="IN32" s="42"/>
      <c r="IO32" s="42"/>
      <c r="IP32" s="42"/>
      <c r="IQ32" s="42"/>
      <c r="IR32" s="42"/>
      <c r="IS32" s="42"/>
    </row>
    <row r="33" spans="1:253" s="43" customFormat="1" ht="20.25" customHeight="1" hidden="1">
      <c r="A33" s="48" t="s">
        <v>39</v>
      </c>
      <c r="B33" s="49" t="s">
        <v>39</v>
      </c>
      <c r="C33" s="65">
        <f t="shared" si="0"/>
        <v>0</v>
      </c>
      <c r="D33" s="66"/>
      <c r="E33" s="66"/>
      <c r="F33" s="66"/>
      <c r="G33" s="42"/>
      <c r="H33" s="42"/>
      <c r="I33" s="42"/>
      <c r="J33" s="42"/>
      <c r="K33" s="42"/>
      <c r="L33" s="42"/>
      <c r="IK33" s="42"/>
      <c r="IL33" s="42"/>
      <c r="IM33" s="42"/>
      <c r="IN33" s="42"/>
      <c r="IO33" s="42"/>
      <c r="IP33" s="42"/>
      <c r="IQ33" s="42"/>
      <c r="IR33" s="42"/>
      <c r="IS33" s="42"/>
    </row>
    <row r="34" spans="1:253" s="43" customFormat="1" ht="29.25" customHeight="1" hidden="1">
      <c r="A34" s="48">
        <v>42000000</v>
      </c>
      <c r="B34" s="49" t="s">
        <v>49</v>
      </c>
      <c r="C34" s="65">
        <f t="shared" si="0"/>
        <v>0</v>
      </c>
      <c r="D34" s="66"/>
      <c r="E34" s="66"/>
      <c r="F34" s="66"/>
      <c r="G34" s="42"/>
      <c r="H34" s="42"/>
      <c r="I34" s="42"/>
      <c r="J34" s="42"/>
      <c r="K34" s="42"/>
      <c r="L34" s="42"/>
      <c r="IK34" s="42"/>
      <c r="IL34" s="42"/>
      <c r="IM34" s="42"/>
      <c r="IN34" s="42"/>
      <c r="IO34" s="42"/>
      <c r="IP34" s="42"/>
      <c r="IQ34" s="42"/>
      <c r="IR34" s="42"/>
      <c r="IS34" s="42"/>
    </row>
    <row r="35" spans="1:253" s="43" customFormat="1" ht="20.25" customHeight="1" hidden="1">
      <c r="A35" s="48" t="s">
        <v>39</v>
      </c>
      <c r="B35" s="49" t="s">
        <v>39</v>
      </c>
      <c r="C35" s="65">
        <f t="shared" si="0"/>
        <v>0</v>
      </c>
      <c r="D35" s="66"/>
      <c r="E35" s="66"/>
      <c r="F35" s="66"/>
      <c r="G35" s="42"/>
      <c r="H35" s="42"/>
      <c r="I35" s="42"/>
      <c r="J35" s="42"/>
      <c r="K35" s="42"/>
      <c r="L35" s="42"/>
      <c r="IK35" s="42"/>
      <c r="IL35" s="42"/>
      <c r="IM35" s="42"/>
      <c r="IN35" s="42"/>
      <c r="IO35" s="42"/>
      <c r="IP35" s="42"/>
      <c r="IQ35" s="42"/>
      <c r="IR35" s="42"/>
      <c r="IS35" s="42"/>
    </row>
    <row r="36" spans="1:253" s="45" customFormat="1" ht="20.25" customHeight="1" hidden="1">
      <c r="A36" s="46">
        <v>50000000</v>
      </c>
      <c r="B36" s="47" t="s">
        <v>50</v>
      </c>
      <c r="C36" s="65">
        <f t="shared" si="0"/>
        <v>0</v>
      </c>
      <c r="D36" s="66"/>
      <c r="E36" s="66"/>
      <c r="F36" s="66"/>
      <c r="G36" s="44"/>
      <c r="H36" s="44"/>
      <c r="I36" s="44"/>
      <c r="J36" s="44"/>
      <c r="K36" s="44"/>
      <c r="L36" s="44"/>
      <c r="IK36" s="44"/>
      <c r="IL36" s="44"/>
      <c r="IM36" s="44"/>
      <c r="IN36" s="44"/>
      <c r="IO36" s="44"/>
      <c r="IP36" s="44"/>
      <c r="IQ36" s="44"/>
      <c r="IR36" s="44"/>
      <c r="IS36" s="44"/>
    </row>
    <row r="37" spans="1:253" s="45" customFormat="1" ht="20.25" customHeight="1" hidden="1">
      <c r="A37" s="48" t="s">
        <v>39</v>
      </c>
      <c r="B37" s="49" t="s">
        <v>39</v>
      </c>
      <c r="C37" s="65">
        <f t="shared" si="0"/>
        <v>0</v>
      </c>
      <c r="D37" s="66"/>
      <c r="E37" s="66"/>
      <c r="F37" s="66"/>
      <c r="G37" s="44"/>
      <c r="H37" s="44"/>
      <c r="I37" s="44"/>
      <c r="J37" s="44"/>
      <c r="K37" s="44"/>
      <c r="L37" s="44"/>
      <c r="IK37" s="44"/>
      <c r="IL37" s="44"/>
      <c r="IM37" s="44"/>
      <c r="IN37" s="44"/>
      <c r="IO37" s="44"/>
      <c r="IP37" s="44"/>
      <c r="IQ37" s="44"/>
      <c r="IR37" s="44"/>
      <c r="IS37" s="44"/>
    </row>
    <row r="38" spans="1:253" s="45" customFormat="1" ht="20.25" customHeight="1">
      <c r="A38" s="48">
        <v>41030000</v>
      </c>
      <c r="B38" s="49" t="s">
        <v>187</v>
      </c>
      <c r="C38" s="65">
        <f t="shared" si="0"/>
        <v>3899.4</v>
      </c>
      <c r="D38" s="65">
        <f>D39+D40</f>
        <v>3899.4</v>
      </c>
      <c r="E38" s="65">
        <f>E39+E40</f>
        <v>0</v>
      </c>
      <c r="F38" s="65">
        <f>F39+F40</f>
        <v>0</v>
      </c>
      <c r="G38" s="44"/>
      <c r="H38" s="44"/>
      <c r="I38" s="44"/>
      <c r="J38" s="44"/>
      <c r="K38" s="44"/>
      <c r="L38" s="44"/>
      <c r="IK38" s="44"/>
      <c r="IL38" s="44"/>
      <c r="IM38" s="44"/>
      <c r="IN38" s="44"/>
      <c r="IO38" s="44"/>
      <c r="IP38" s="44"/>
      <c r="IQ38" s="44"/>
      <c r="IR38" s="44"/>
      <c r="IS38" s="44"/>
    </row>
    <row r="39" spans="1:253" s="45" customFormat="1" ht="43.5" customHeight="1">
      <c r="A39" s="53">
        <v>41034200</v>
      </c>
      <c r="B39" s="49" t="s">
        <v>189</v>
      </c>
      <c r="C39" s="65">
        <f t="shared" si="0"/>
        <v>1899.4</v>
      </c>
      <c r="D39" s="65">
        <v>1899.4</v>
      </c>
      <c r="E39" s="65">
        <v>0</v>
      </c>
      <c r="F39" s="65">
        <v>0</v>
      </c>
      <c r="G39" s="44"/>
      <c r="H39" s="44"/>
      <c r="I39" s="44"/>
      <c r="J39" s="44"/>
      <c r="K39" s="44"/>
      <c r="L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s="45" customFormat="1" ht="75" customHeight="1">
      <c r="A40" s="53">
        <v>41034500</v>
      </c>
      <c r="B40" s="49" t="s">
        <v>186</v>
      </c>
      <c r="C40" s="65">
        <f t="shared" si="0"/>
        <v>2000</v>
      </c>
      <c r="D40" s="65">
        <v>2000</v>
      </c>
      <c r="E40" s="65">
        <v>0</v>
      </c>
      <c r="F40" s="65">
        <v>0</v>
      </c>
      <c r="G40" s="44"/>
      <c r="H40" s="44"/>
      <c r="I40" s="44"/>
      <c r="J40" s="44"/>
      <c r="K40" s="44"/>
      <c r="L40" s="44"/>
      <c r="IK40" s="44"/>
      <c r="IL40" s="44"/>
      <c r="IM40" s="44"/>
      <c r="IN40" s="44"/>
      <c r="IO40" s="44"/>
      <c r="IP40" s="44"/>
      <c r="IQ40" s="44"/>
      <c r="IR40" s="44"/>
      <c r="IS40" s="44"/>
    </row>
    <row r="41" spans="1:253" s="45" customFormat="1" ht="35.25" customHeight="1">
      <c r="A41" s="48">
        <v>41050000</v>
      </c>
      <c r="B41" s="49" t="s">
        <v>202</v>
      </c>
      <c r="C41" s="65">
        <f t="shared" si="0"/>
        <v>301.5</v>
      </c>
      <c r="D41" s="65">
        <f>D42+D44</f>
        <v>301.5</v>
      </c>
      <c r="E41" s="65">
        <f>E42+E44</f>
        <v>0</v>
      </c>
      <c r="F41" s="65">
        <f>F42+F44</f>
        <v>0</v>
      </c>
      <c r="G41" s="44"/>
      <c r="H41" s="44"/>
      <c r="I41" s="44"/>
      <c r="J41" s="44"/>
      <c r="K41" s="44"/>
      <c r="L41" s="44"/>
      <c r="IK41" s="44"/>
      <c r="IL41" s="44"/>
      <c r="IM41" s="44"/>
      <c r="IN41" s="44"/>
      <c r="IO41" s="44"/>
      <c r="IP41" s="44"/>
      <c r="IQ41" s="44"/>
      <c r="IR41" s="44"/>
      <c r="IS41" s="44"/>
    </row>
    <row r="42" spans="1:253" s="45" customFormat="1" ht="53.25" customHeight="1" hidden="1">
      <c r="A42" s="53"/>
      <c r="B42" s="49"/>
      <c r="C42" s="65"/>
      <c r="D42" s="65"/>
      <c r="E42" s="65"/>
      <c r="F42" s="65"/>
      <c r="G42" s="44"/>
      <c r="H42" s="44"/>
      <c r="I42" s="44"/>
      <c r="J42" s="44"/>
      <c r="K42" s="44"/>
      <c r="L42" s="44"/>
      <c r="IK42" s="44"/>
      <c r="IL42" s="44"/>
      <c r="IM42" s="44"/>
      <c r="IN42" s="44"/>
      <c r="IO42" s="44"/>
      <c r="IP42" s="44"/>
      <c r="IQ42" s="44"/>
      <c r="IR42" s="44"/>
      <c r="IS42" s="44"/>
    </row>
    <row r="43" spans="1:253" s="45" customFormat="1" ht="35.25" customHeight="1" hidden="1">
      <c r="A43" s="53"/>
      <c r="B43" s="213"/>
      <c r="C43" s="65"/>
      <c r="D43" s="65"/>
      <c r="E43" s="65"/>
      <c r="F43" s="65"/>
      <c r="G43" s="44"/>
      <c r="H43" s="44"/>
      <c r="I43" s="44"/>
      <c r="J43" s="44"/>
      <c r="K43" s="44"/>
      <c r="L43" s="44"/>
      <c r="IK43" s="44"/>
      <c r="IL43" s="44"/>
      <c r="IM43" s="44"/>
      <c r="IN43" s="44"/>
      <c r="IO43" s="44"/>
      <c r="IP43" s="44"/>
      <c r="IQ43" s="44"/>
      <c r="IR43" s="44"/>
      <c r="IS43" s="44"/>
    </row>
    <row r="44" spans="1:253" s="45" customFormat="1" ht="34.5" customHeight="1">
      <c r="A44" s="212">
        <v>41053900</v>
      </c>
      <c r="B44" s="213" t="s">
        <v>203</v>
      </c>
      <c r="C44" s="65">
        <f t="shared" si="0"/>
        <v>301.5</v>
      </c>
      <c r="D44" s="65">
        <f>D45</f>
        <v>301.5</v>
      </c>
      <c r="E44" s="65">
        <f>E45</f>
        <v>0</v>
      </c>
      <c r="F44" s="65">
        <f>F45</f>
        <v>0</v>
      </c>
      <c r="G44" s="44"/>
      <c r="H44" s="44"/>
      <c r="I44" s="44"/>
      <c r="J44" s="44"/>
      <c r="K44" s="44"/>
      <c r="L44" s="44"/>
      <c r="IK44" s="44"/>
      <c r="IL44" s="44"/>
      <c r="IM44" s="44"/>
      <c r="IN44" s="44"/>
      <c r="IO44" s="44"/>
      <c r="IP44" s="44"/>
      <c r="IQ44" s="44"/>
      <c r="IR44" s="44"/>
      <c r="IS44" s="44"/>
    </row>
    <row r="45" spans="1:253" s="45" customFormat="1" ht="30.75" customHeight="1">
      <c r="A45" s="212"/>
      <c r="B45" s="213" t="s">
        <v>204</v>
      </c>
      <c r="C45" s="65">
        <f t="shared" si="0"/>
        <v>301.5</v>
      </c>
      <c r="D45" s="65">
        <f>138.4+4.7+10+39+23.2+86.2</f>
        <v>301.5</v>
      </c>
      <c r="E45" s="65">
        <v>0</v>
      </c>
      <c r="F45" s="65">
        <v>0</v>
      </c>
      <c r="G45" s="44"/>
      <c r="H45" s="44"/>
      <c r="I45" s="44"/>
      <c r="J45" s="44"/>
      <c r="K45" s="44"/>
      <c r="L45" s="44"/>
      <c r="IK45" s="44"/>
      <c r="IL45" s="44"/>
      <c r="IM45" s="44"/>
      <c r="IN45" s="44"/>
      <c r="IO45" s="44"/>
      <c r="IP45" s="44"/>
      <c r="IQ45" s="44"/>
      <c r="IR45" s="44"/>
      <c r="IS45" s="44"/>
    </row>
    <row r="46" spans="1:253" s="45" customFormat="1" ht="27.75" customHeight="1">
      <c r="A46" s="56"/>
      <c r="B46" s="55" t="s">
        <v>51</v>
      </c>
      <c r="C46" s="64">
        <f t="shared" si="0"/>
        <v>5413.9</v>
      </c>
      <c r="D46" s="64">
        <f>D13+D14</f>
        <v>5413.9</v>
      </c>
      <c r="E46" s="64">
        <f>E14</f>
        <v>0</v>
      </c>
      <c r="F46" s="64">
        <f>F14</f>
        <v>0</v>
      </c>
      <c r="G46" s="44"/>
      <c r="H46" s="44"/>
      <c r="I46" s="44"/>
      <c r="J46" s="44"/>
      <c r="K46" s="44"/>
      <c r="L46" s="44"/>
      <c r="IK46" s="44"/>
      <c r="IL46" s="44"/>
      <c r="IM46" s="44"/>
      <c r="IN46" s="44"/>
      <c r="IO46" s="44"/>
      <c r="IP46" s="44"/>
      <c r="IQ46" s="44"/>
      <c r="IR46" s="44"/>
      <c r="IS46" s="44"/>
    </row>
    <row r="47" spans="3:6" ht="12" customHeight="1">
      <c r="C47" s="57"/>
      <c r="D47" s="57"/>
      <c r="E47" s="58"/>
      <c r="F47" s="58"/>
    </row>
    <row r="48" spans="3:6" ht="12.75" hidden="1">
      <c r="C48" s="58"/>
      <c r="D48" s="58"/>
      <c r="E48" s="58"/>
      <c r="F48" s="58"/>
    </row>
    <row r="49" spans="1:6" ht="12.75" hidden="1">
      <c r="A49" s="59"/>
      <c r="B49" s="60"/>
      <c r="C49" s="58"/>
      <c r="D49" s="58"/>
      <c r="E49" s="58"/>
      <c r="F49" s="58"/>
    </row>
    <row r="50" spans="3:6" ht="12.75" hidden="1">
      <c r="C50" s="58"/>
      <c r="D50" s="58"/>
      <c r="E50" s="58"/>
      <c r="F50" s="58"/>
    </row>
    <row r="51" spans="3:6" ht="12.75" hidden="1">
      <c r="C51" s="61"/>
      <c r="D51" s="61"/>
      <c r="E51" s="58"/>
      <c r="F51" s="58"/>
    </row>
    <row r="52" spans="3:6" ht="12.75">
      <c r="C52" s="57"/>
      <c r="D52" s="58"/>
      <c r="E52" s="58"/>
      <c r="F52" s="58"/>
    </row>
    <row r="53" spans="3:6" ht="12.75">
      <c r="C53" s="62"/>
      <c r="D53" s="62"/>
      <c r="E53" s="58"/>
      <c r="F53" s="58"/>
    </row>
    <row r="54" spans="3:6" ht="12.75">
      <c r="C54" s="58"/>
      <c r="D54" s="58"/>
      <c r="E54" s="58"/>
      <c r="F54" s="58"/>
    </row>
    <row r="55" spans="3:6" ht="12.75">
      <c r="C55" s="58"/>
      <c r="D55" s="58"/>
      <c r="E55" s="58"/>
      <c r="F55" s="58"/>
    </row>
    <row r="56" spans="3:6" ht="12.75">
      <c r="C56" s="61"/>
      <c r="D56" s="61"/>
      <c r="E56" s="58"/>
      <c r="F56" s="58"/>
    </row>
    <row r="57" spans="3:6" ht="12.75">
      <c r="C57" s="58"/>
      <c r="D57" s="61"/>
      <c r="E57" s="58"/>
      <c r="F57" s="58"/>
    </row>
    <row r="58" spans="3:6" ht="12.75">
      <c r="C58" s="58"/>
      <c r="D58" s="58"/>
      <c r="E58" s="58"/>
      <c r="F58" s="58"/>
    </row>
    <row r="59" spans="3:6" ht="12.75">
      <c r="C59" s="58"/>
      <c r="D59" s="58"/>
      <c r="E59" s="58"/>
      <c r="F59" s="58"/>
    </row>
    <row r="60" spans="3:6" ht="12.75">
      <c r="C60" s="58"/>
      <c r="D60" s="58"/>
      <c r="E60" s="58"/>
      <c r="F60" s="58"/>
    </row>
    <row r="61" spans="3:6" ht="12.75">
      <c r="C61" s="58"/>
      <c r="D61" s="58"/>
      <c r="E61" s="58"/>
      <c r="F61" s="58"/>
    </row>
    <row r="62" spans="3:6" ht="12.75">
      <c r="C62" s="58"/>
      <c r="D62" s="58"/>
      <c r="E62" s="58"/>
      <c r="F62" s="58"/>
    </row>
    <row r="63" spans="3:6" ht="12.75">
      <c r="C63" s="58"/>
      <c r="D63" s="58"/>
      <c r="E63" s="58"/>
      <c r="F63" s="58"/>
    </row>
    <row r="64" spans="2:6" ht="12.75">
      <c r="B64" s="63"/>
      <c r="C64" s="58"/>
      <c r="D64" s="61"/>
      <c r="E64" s="58"/>
      <c r="F64" s="58"/>
    </row>
    <row r="65" ht="12.75">
      <c r="B65" s="63"/>
    </row>
  </sheetData>
  <mergeCells count="7">
    <mergeCell ref="D1:F1"/>
    <mergeCell ref="A3:F3"/>
    <mergeCell ref="A7:A8"/>
    <mergeCell ref="B7:B8"/>
    <mergeCell ref="C7:C8"/>
    <mergeCell ref="D7:D8"/>
    <mergeCell ref="E7:F7"/>
  </mergeCells>
  <printOptions/>
  <pageMargins left="0.2" right="0.2" top="0.48" bottom="0.46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workbookViewId="0" topLeftCell="E6">
      <pane xSplit="2" ySplit="6" topLeftCell="G90" activePane="bottomRight" state="frozen"/>
      <selection pane="topLeft" activeCell="E6" sqref="E6"/>
      <selection pane="topRight" activeCell="G6" sqref="G6"/>
      <selection pane="bottomLeft" activeCell="E12" sqref="E12"/>
      <selection pane="bottomRight" activeCell="S87" sqref="S87"/>
    </sheetView>
  </sheetViews>
  <sheetFormatPr defaultColWidth="9.16015625" defaultRowHeight="12.75"/>
  <cols>
    <col min="1" max="1" width="0.1640625" style="2" customWidth="1"/>
    <col min="2" max="2" width="8.5" style="2" hidden="1" customWidth="1"/>
    <col min="3" max="3" width="17" style="2" customWidth="1"/>
    <col min="4" max="5" width="11.66015625" style="2" customWidth="1"/>
    <col min="6" max="6" width="106.66015625" style="2" customWidth="1"/>
    <col min="7" max="7" width="18.5" style="2" customWidth="1"/>
    <col min="8" max="8" width="17.83203125" style="2" customWidth="1"/>
    <col min="9" max="9" width="17.66015625" style="2" customWidth="1"/>
    <col min="10" max="11" width="12.66015625" style="2" customWidth="1"/>
    <col min="12" max="12" width="17.5" style="2" customWidth="1"/>
    <col min="13" max="13" width="13.83203125" style="2" customWidth="1"/>
    <col min="14" max="15" width="12.66015625" style="2" customWidth="1"/>
    <col min="16" max="16" width="19.16015625" style="2" customWidth="1"/>
    <col min="17" max="17" width="18.16015625" style="2" customWidth="1"/>
    <col min="18" max="18" width="16.5" style="2" customWidth="1"/>
    <col min="19" max="19" width="22.16015625" style="2" customWidth="1"/>
    <col min="20" max="16384" width="9.16015625" style="5" customWidth="1"/>
  </cols>
  <sheetData>
    <row r="1" spans="1:19" s="9" customFormat="1" ht="18.75" customHeight="1" hidden="1">
      <c r="A1" s="8"/>
      <c r="B1" s="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7:19" ht="66" customHeight="1">
      <c r="G2" s="21"/>
      <c r="H2" s="10"/>
      <c r="I2" s="10"/>
      <c r="J2" s="10"/>
      <c r="K2" s="10"/>
      <c r="L2" s="10"/>
      <c r="M2" s="10"/>
      <c r="N2" s="389" t="s">
        <v>360</v>
      </c>
      <c r="O2" s="389"/>
      <c r="P2" s="389"/>
      <c r="Q2" s="389"/>
      <c r="R2" s="389"/>
      <c r="S2" s="389"/>
    </row>
    <row r="3" spans="3:19" ht="68.25" customHeight="1">
      <c r="C3" s="390" t="s">
        <v>331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3:19" ht="27" customHeight="1">
      <c r="C4" s="3"/>
      <c r="D4" s="4"/>
      <c r="E4" s="4"/>
      <c r="F4" s="4"/>
      <c r="G4" s="75"/>
      <c r="H4" s="4"/>
      <c r="I4" s="11"/>
      <c r="J4" s="4"/>
      <c r="K4" s="4"/>
      <c r="L4" s="12"/>
      <c r="M4" s="13"/>
      <c r="N4" s="13"/>
      <c r="O4" s="13"/>
      <c r="P4" s="13"/>
      <c r="Q4" s="13"/>
      <c r="R4" s="13"/>
      <c r="S4" s="1" t="s">
        <v>17</v>
      </c>
    </row>
    <row r="5" spans="1:19" s="15" customFormat="1" ht="41.25" customHeight="1">
      <c r="A5" s="14"/>
      <c r="B5" s="14"/>
      <c r="C5" s="391" t="s">
        <v>2</v>
      </c>
      <c r="D5" s="391" t="s">
        <v>1</v>
      </c>
      <c r="E5" s="394" t="s">
        <v>3</v>
      </c>
      <c r="F5" s="396" t="s">
        <v>0</v>
      </c>
      <c r="G5" s="398" t="s">
        <v>8</v>
      </c>
      <c r="H5" s="398"/>
      <c r="I5" s="398"/>
      <c r="J5" s="398"/>
      <c r="K5" s="398"/>
      <c r="L5" s="398" t="s">
        <v>9</v>
      </c>
      <c r="M5" s="398"/>
      <c r="N5" s="398"/>
      <c r="O5" s="398"/>
      <c r="P5" s="398"/>
      <c r="Q5" s="398"/>
      <c r="R5" s="24" t="s">
        <v>20</v>
      </c>
      <c r="S5" s="398" t="s">
        <v>10</v>
      </c>
    </row>
    <row r="6" spans="1:19" s="15" customFormat="1" ht="16.5" customHeight="1">
      <c r="A6" s="16"/>
      <c r="B6" s="19"/>
      <c r="C6" s="392"/>
      <c r="D6" s="392"/>
      <c r="E6" s="394"/>
      <c r="F6" s="396"/>
      <c r="G6" s="396" t="s">
        <v>11</v>
      </c>
      <c r="H6" s="400" t="s">
        <v>12</v>
      </c>
      <c r="I6" s="396" t="s">
        <v>13</v>
      </c>
      <c r="J6" s="396"/>
      <c r="K6" s="400" t="s">
        <v>14</v>
      </c>
      <c r="L6" s="396" t="s">
        <v>11</v>
      </c>
      <c r="M6" s="400" t="s">
        <v>12</v>
      </c>
      <c r="N6" s="396" t="s">
        <v>13</v>
      </c>
      <c r="O6" s="396"/>
      <c r="P6" s="400" t="s">
        <v>14</v>
      </c>
      <c r="Q6" s="6" t="s">
        <v>13</v>
      </c>
      <c r="R6" s="402" t="s">
        <v>21</v>
      </c>
      <c r="S6" s="398"/>
    </row>
    <row r="7" spans="1:19" s="15" customFormat="1" ht="20.25" customHeight="1">
      <c r="A7" s="17"/>
      <c r="B7" s="19"/>
      <c r="C7" s="392"/>
      <c r="D7" s="392"/>
      <c r="E7" s="394"/>
      <c r="F7" s="396"/>
      <c r="G7" s="396"/>
      <c r="H7" s="400"/>
      <c r="I7" s="396" t="s">
        <v>15</v>
      </c>
      <c r="J7" s="396" t="s">
        <v>16</v>
      </c>
      <c r="K7" s="400"/>
      <c r="L7" s="396"/>
      <c r="M7" s="400"/>
      <c r="N7" s="396" t="s">
        <v>15</v>
      </c>
      <c r="O7" s="396" t="s">
        <v>16</v>
      </c>
      <c r="P7" s="400"/>
      <c r="Q7" s="396" t="s">
        <v>18</v>
      </c>
      <c r="R7" s="402"/>
      <c r="S7" s="398"/>
    </row>
    <row r="8" spans="1:19" s="15" customFormat="1" ht="153" customHeight="1">
      <c r="A8" s="18"/>
      <c r="B8" s="20"/>
      <c r="C8" s="393"/>
      <c r="D8" s="393"/>
      <c r="E8" s="395"/>
      <c r="F8" s="397"/>
      <c r="G8" s="397"/>
      <c r="H8" s="401"/>
      <c r="I8" s="397"/>
      <c r="J8" s="397"/>
      <c r="K8" s="401"/>
      <c r="L8" s="397"/>
      <c r="M8" s="401"/>
      <c r="N8" s="397"/>
      <c r="O8" s="397"/>
      <c r="P8" s="401"/>
      <c r="Q8" s="397"/>
      <c r="R8" s="403"/>
      <c r="S8" s="399"/>
    </row>
    <row r="9" spans="1:19" s="15" customFormat="1" ht="7.5" customHeight="1" hidden="1">
      <c r="A9" s="18"/>
      <c r="B9" s="20"/>
      <c r="C9" s="32"/>
      <c r="D9" s="29"/>
      <c r="E9" s="29"/>
      <c r="F9" s="73"/>
      <c r="G9" s="69"/>
      <c r="H9" s="69"/>
      <c r="I9" s="69"/>
      <c r="J9" s="69"/>
      <c r="K9" s="70"/>
      <c r="L9" s="69"/>
      <c r="M9" s="70"/>
      <c r="N9" s="69"/>
      <c r="O9" s="69"/>
      <c r="P9" s="71"/>
      <c r="Q9" s="71"/>
      <c r="R9" s="72"/>
      <c r="S9" s="71">
        <f aca="true" t="shared" si="0" ref="S9:S101">G9+L9</f>
        <v>0</v>
      </c>
    </row>
    <row r="10" spans="1:19" s="15" customFormat="1" ht="21.75" customHeight="1" hidden="1">
      <c r="A10" s="18"/>
      <c r="B10" s="20"/>
      <c r="C10" s="28"/>
      <c r="D10" s="30"/>
      <c r="E10" s="31"/>
      <c r="F10" s="25"/>
      <c r="G10" s="69"/>
      <c r="H10" s="69"/>
      <c r="I10" s="69"/>
      <c r="J10" s="69"/>
      <c r="K10" s="70"/>
      <c r="L10" s="69"/>
      <c r="M10" s="70"/>
      <c r="N10" s="69"/>
      <c r="O10" s="69"/>
      <c r="P10" s="69"/>
      <c r="Q10" s="69"/>
      <c r="R10" s="69"/>
      <c r="S10" s="71"/>
    </row>
    <row r="11" spans="1:19" s="15" customFormat="1" ht="32.25" customHeight="1" hidden="1">
      <c r="A11" s="18"/>
      <c r="B11" s="20"/>
      <c r="C11" s="28"/>
      <c r="D11" s="30"/>
      <c r="E11" s="31"/>
      <c r="F11" s="25"/>
      <c r="G11" s="69"/>
      <c r="H11" s="69"/>
      <c r="I11" s="69"/>
      <c r="J11" s="69"/>
      <c r="K11" s="70"/>
      <c r="L11" s="69"/>
      <c r="M11" s="70"/>
      <c r="N11" s="69"/>
      <c r="O11" s="69"/>
      <c r="P11" s="69"/>
      <c r="Q11" s="69"/>
      <c r="R11" s="74"/>
      <c r="S11" s="71"/>
    </row>
    <row r="12" spans="1:19" s="15" customFormat="1" ht="32.25" customHeight="1">
      <c r="A12" s="18"/>
      <c r="B12" s="20"/>
      <c r="C12" s="76" t="s">
        <v>53</v>
      </c>
      <c r="D12" s="76"/>
      <c r="E12" s="77"/>
      <c r="F12" s="77" t="s">
        <v>54</v>
      </c>
      <c r="G12" s="69">
        <f>G13</f>
        <v>2076.1</v>
      </c>
      <c r="H12" s="69">
        <f>H13</f>
        <v>2076.1</v>
      </c>
      <c r="I12" s="69"/>
      <c r="J12" s="69"/>
      <c r="K12" s="70"/>
      <c r="L12" s="69">
        <f>L13</f>
        <v>4.299999999999999</v>
      </c>
      <c r="M12" s="70"/>
      <c r="N12" s="69"/>
      <c r="O12" s="69"/>
      <c r="P12" s="69">
        <f>P13</f>
        <v>4.299999999999999</v>
      </c>
      <c r="Q12" s="69">
        <f>Q13</f>
        <v>4.299999999999999</v>
      </c>
      <c r="R12" s="69">
        <f>R13</f>
        <v>4.299999999999999</v>
      </c>
      <c r="S12" s="204">
        <f t="shared" si="0"/>
        <v>2080.4</v>
      </c>
    </row>
    <row r="13" spans="1:19" s="15" customFormat="1" ht="32.25" customHeight="1">
      <c r="A13" s="18"/>
      <c r="B13" s="20"/>
      <c r="C13" s="78" t="s">
        <v>55</v>
      </c>
      <c r="D13" s="78"/>
      <c r="E13" s="79"/>
      <c r="F13" s="79" t="s">
        <v>56</v>
      </c>
      <c r="G13" s="69">
        <f>G14+G31+G37+G23</f>
        <v>2076.1</v>
      </c>
      <c r="H13" s="69">
        <f>H14+H31+H37+H23</f>
        <v>2076.1</v>
      </c>
      <c r="I13" s="69"/>
      <c r="J13" s="69"/>
      <c r="K13" s="70"/>
      <c r="L13" s="69">
        <f>L14+L26+L31</f>
        <v>4.299999999999999</v>
      </c>
      <c r="M13" s="70"/>
      <c r="N13" s="69"/>
      <c r="O13" s="69"/>
      <c r="P13" s="69">
        <f>P14+P26+P31</f>
        <v>4.299999999999999</v>
      </c>
      <c r="Q13" s="69">
        <f>Q14+Q26+Q31</f>
        <v>4.299999999999999</v>
      </c>
      <c r="R13" s="69">
        <f>R14+R26+R31</f>
        <v>4.299999999999999</v>
      </c>
      <c r="S13" s="204">
        <f>G13+L13</f>
        <v>2080.4</v>
      </c>
    </row>
    <row r="14" spans="1:19" s="15" customFormat="1" ht="32.25" customHeight="1">
      <c r="A14" s="18"/>
      <c r="B14" s="20"/>
      <c r="C14" s="80" t="s">
        <v>57</v>
      </c>
      <c r="D14" s="81" t="s">
        <v>58</v>
      </c>
      <c r="E14" s="82"/>
      <c r="F14" s="83" t="s">
        <v>59</v>
      </c>
      <c r="G14" s="69">
        <f>G18+G15</f>
        <v>2068.1</v>
      </c>
      <c r="H14" s="69">
        <f>H18+H15</f>
        <v>2068.1</v>
      </c>
      <c r="I14" s="69"/>
      <c r="J14" s="69"/>
      <c r="K14" s="70"/>
      <c r="L14" s="69">
        <f>L18+L15</f>
        <v>-8.8</v>
      </c>
      <c r="M14" s="70"/>
      <c r="N14" s="69"/>
      <c r="O14" s="69"/>
      <c r="P14" s="69">
        <f>P18+P15</f>
        <v>-8.8</v>
      </c>
      <c r="Q14" s="69">
        <f>Q18+Q15</f>
        <v>-8.8</v>
      </c>
      <c r="R14" s="69">
        <f>R18+R15</f>
        <v>-7.5</v>
      </c>
      <c r="S14" s="204">
        <f t="shared" si="0"/>
        <v>2059.2999999999997</v>
      </c>
    </row>
    <row r="15" spans="1:19" s="15" customFormat="1" ht="32.25" customHeight="1">
      <c r="A15" s="18"/>
      <c r="B15" s="20"/>
      <c r="C15" s="28" t="s">
        <v>84</v>
      </c>
      <c r="D15" s="106">
        <v>2010</v>
      </c>
      <c r="E15" s="107" t="s">
        <v>85</v>
      </c>
      <c r="F15" s="131" t="s">
        <v>86</v>
      </c>
      <c r="G15" s="69">
        <v>168.7</v>
      </c>
      <c r="H15" s="69">
        <v>168.7</v>
      </c>
      <c r="I15" s="69"/>
      <c r="J15" s="69"/>
      <c r="K15" s="70"/>
      <c r="L15" s="69">
        <f>L17+(-7.5)</f>
        <v>-8.8</v>
      </c>
      <c r="M15" s="70"/>
      <c r="N15" s="69"/>
      <c r="O15" s="69"/>
      <c r="P15" s="69">
        <f>P17+(-7.5)</f>
        <v>-8.8</v>
      </c>
      <c r="Q15" s="69">
        <f>Q17+(-7.5)</f>
        <v>-8.8</v>
      </c>
      <c r="R15" s="74">
        <v>-7.5</v>
      </c>
      <c r="S15" s="204">
        <f t="shared" si="0"/>
        <v>159.89999999999998</v>
      </c>
    </row>
    <row r="16" spans="1:19" s="15" customFormat="1" ht="32.25" customHeight="1">
      <c r="A16" s="18"/>
      <c r="B16" s="20"/>
      <c r="C16" s="28"/>
      <c r="D16" s="106"/>
      <c r="E16" s="107"/>
      <c r="F16" s="87" t="s">
        <v>20</v>
      </c>
      <c r="G16" s="69"/>
      <c r="H16" s="69"/>
      <c r="I16" s="69"/>
      <c r="J16" s="69"/>
      <c r="K16" s="70"/>
      <c r="L16" s="69"/>
      <c r="M16" s="70"/>
      <c r="N16" s="69"/>
      <c r="O16" s="69"/>
      <c r="P16" s="69"/>
      <c r="Q16" s="69"/>
      <c r="R16" s="74"/>
      <c r="S16" s="204">
        <f t="shared" si="0"/>
        <v>0</v>
      </c>
    </row>
    <row r="17" spans="1:19" s="15" customFormat="1" ht="63" customHeight="1">
      <c r="A17" s="18"/>
      <c r="B17" s="20"/>
      <c r="C17" s="28"/>
      <c r="D17" s="106"/>
      <c r="E17" s="107"/>
      <c r="F17" s="202" t="s">
        <v>188</v>
      </c>
      <c r="G17" s="69"/>
      <c r="H17" s="69"/>
      <c r="I17" s="69"/>
      <c r="J17" s="69"/>
      <c r="K17" s="70"/>
      <c r="L17" s="69">
        <v>-1.3</v>
      </c>
      <c r="M17" s="70"/>
      <c r="N17" s="69"/>
      <c r="O17" s="69"/>
      <c r="P17" s="69">
        <v>-1.3</v>
      </c>
      <c r="Q17" s="69">
        <v>-1.3</v>
      </c>
      <c r="R17" s="74"/>
      <c r="S17" s="204">
        <f t="shared" si="0"/>
        <v>-1.3</v>
      </c>
    </row>
    <row r="18" spans="1:19" s="15" customFormat="1" ht="32.25" customHeight="1">
      <c r="A18" s="18"/>
      <c r="B18" s="20"/>
      <c r="C18" s="91" t="s">
        <v>60</v>
      </c>
      <c r="D18" s="124">
        <v>2110</v>
      </c>
      <c r="E18" s="125"/>
      <c r="F18" s="126" t="s">
        <v>61</v>
      </c>
      <c r="G18" s="69">
        <f>G19</f>
        <v>1899.4</v>
      </c>
      <c r="H18" s="69">
        <f>H19</f>
        <v>1899.4</v>
      </c>
      <c r="I18" s="69"/>
      <c r="J18" s="69"/>
      <c r="K18" s="70"/>
      <c r="L18" s="69"/>
      <c r="M18" s="70"/>
      <c r="N18" s="69"/>
      <c r="O18" s="69"/>
      <c r="P18" s="69"/>
      <c r="Q18" s="69"/>
      <c r="R18" s="74"/>
      <c r="S18" s="204">
        <f t="shared" si="0"/>
        <v>1899.4</v>
      </c>
    </row>
    <row r="19" spans="1:19" s="15" customFormat="1" ht="48.75" customHeight="1">
      <c r="A19" s="18"/>
      <c r="B19" s="20"/>
      <c r="C19" s="84" t="s">
        <v>62</v>
      </c>
      <c r="D19" s="84" t="s">
        <v>63</v>
      </c>
      <c r="E19" s="85" t="s">
        <v>64</v>
      </c>
      <c r="F19" s="86" t="s">
        <v>65</v>
      </c>
      <c r="G19" s="69">
        <f>G21</f>
        <v>1899.4</v>
      </c>
      <c r="H19" s="69">
        <f>H21</f>
        <v>1899.4</v>
      </c>
      <c r="I19" s="69"/>
      <c r="J19" s="69"/>
      <c r="K19" s="70"/>
      <c r="L19" s="69"/>
      <c r="M19" s="70"/>
      <c r="N19" s="69"/>
      <c r="O19" s="69"/>
      <c r="P19" s="69"/>
      <c r="Q19" s="69"/>
      <c r="R19" s="74"/>
      <c r="S19" s="204">
        <f t="shared" si="0"/>
        <v>1899.4</v>
      </c>
    </row>
    <row r="20" spans="1:19" s="15" customFormat="1" ht="26.25" customHeight="1">
      <c r="A20" s="18"/>
      <c r="B20" s="20"/>
      <c r="C20" s="84"/>
      <c r="D20" s="84"/>
      <c r="E20" s="85"/>
      <c r="F20" s="87" t="s">
        <v>20</v>
      </c>
      <c r="G20" s="69"/>
      <c r="H20" s="69"/>
      <c r="I20" s="69"/>
      <c r="J20" s="69"/>
      <c r="K20" s="70"/>
      <c r="L20" s="69"/>
      <c r="M20" s="70"/>
      <c r="N20" s="69"/>
      <c r="O20" s="69"/>
      <c r="P20" s="69"/>
      <c r="Q20" s="69"/>
      <c r="R20" s="74"/>
      <c r="S20" s="204">
        <f t="shared" si="0"/>
        <v>0</v>
      </c>
    </row>
    <row r="21" spans="1:19" s="15" customFormat="1" ht="31.5" customHeight="1">
      <c r="A21" s="18"/>
      <c r="B21" s="20"/>
      <c r="C21" s="84"/>
      <c r="D21" s="84"/>
      <c r="E21" s="85"/>
      <c r="F21" s="88" t="s">
        <v>72</v>
      </c>
      <c r="G21" s="69">
        <v>1899.4</v>
      </c>
      <c r="H21" s="69">
        <v>1899.4</v>
      </c>
      <c r="I21" s="69"/>
      <c r="J21" s="69"/>
      <c r="K21" s="70"/>
      <c r="L21" s="69"/>
      <c r="M21" s="70"/>
      <c r="N21" s="69"/>
      <c r="O21" s="69"/>
      <c r="P21" s="69"/>
      <c r="Q21" s="69"/>
      <c r="R21" s="74"/>
      <c r="S21" s="204">
        <f t="shared" si="0"/>
        <v>1899.4</v>
      </c>
    </row>
    <row r="22" spans="1:19" s="15" customFormat="1" ht="31.5" customHeight="1" hidden="1">
      <c r="A22" s="18"/>
      <c r="B22" s="20"/>
      <c r="C22" s="28"/>
      <c r="D22" s="30"/>
      <c r="E22" s="31"/>
      <c r="F22" s="25"/>
      <c r="G22" s="69"/>
      <c r="H22" s="69"/>
      <c r="I22" s="69"/>
      <c r="J22" s="69"/>
      <c r="K22" s="70"/>
      <c r="L22" s="69"/>
      <c r="M22" s="70"/>
      <c r="N22" s="69"/>
      <c r="O22" s="69"/>
      <c r="P22" s="69"/>
      <c r="Q22" s="69"/>
      <c r="R22" s="74"/>
      <c r="S22" s="204">
        <f t="shared" si="0"/>
        <v>0</v>
      </c>
    </row>
    <row r="23" spans="1:19" s="15" customFormat="1" ht="31.5" customHeight="1">
      <c r="A23" s="18"/>
      <c r="B23" s="20"/>
      <c r="C23" s="119" t="s">
        <v>321</v>
      </c>
      <c r="D23" s="119" t="s">
        <v>296</v>
      </c>
      <c r="E23" s="123"/>
      <c r="F23" s="121" t="s">
        <v>297</v>
      </c>
      <c r="G23" s="69">
        <f>G24</f>
        <v>5</v>
      </c>
      <c r="H23" s="69">
        <f>H24</f>
        <v>5</v>
      </c>
      <c r="I23" s="69"/>
      <c r="J23" s="69"/>
      <c r="K23" s="70"/>
      <c r="L23" s="69"/>
      <c r="M23" s="70"/>
      <c r="N23" s="69"/>
      <c r="O23" s="69"/>
      <c r="P23" s="69"/>
      <c r="Q23" s="69"/>
      <c r="R23" s="74"/>
      <c r="S23" s="204">
        <f t="shared" si="0"/>
        <v>5</v>
      </c>
    </row>
    <row r="24" spans="1:19" s="15" customFormat="1" ht="31.5" customHeight="1">
      <c r="A24" s="18"/>
      <c r="B24" s="20"/>
      <c r="C24" s="28" t="s">
        <v>322</v>
      </c>
      <c r="D24" s="30">
        <v>3240</v>
      </c>
      <c r="E24" s="310"/>
      <c r="F24" s="25" t="s">
        <v>299</v>
      </c>
      <c r="G24" s="69">
        <f>G25</f>
        <v>5</v>
      </c>
      <c r="H24" s="69">
        <f>H25</f>
        <v>5</v>
      </c>
      <c r="I24" s="69"/>
      <c r="J24" s="69"/>
      <c r="K24" s="70"/>
      <c r="L24" s="69"/>
      <c r="M24" s="70"/>
      <c r="N24" s="69"/>
      <c r="O24" s="69"/>
      <c r="P24" s="69"/>
      <c r="Q24" s="69"/>
      <c r="R24" s="74"/>
      <c r="S24" s="204">
        <f t="shared" si="0"/>
        <v>5</v>
      </c>
    </row>
    <row r="25" spans="1:19" s="15" customFormat="1" ht="31.5" customHeight="1">
      <c r="A25" s="18"/>
      <c r="B25" s="20"/>
      <c r="C25" s="28" t="s">
        <v>323</v>
      </c>
      <c r="D25" s="136">
        <v>3242</v>
      </c>
      <c r="E25" s="136">
        <v>1090</v>
      </c>
      <c r="F25" s="25" t="s">
        <v>301</v>
      </c>
      <c r="G25" s="69">
        <v>5</v>
      </c>
      <c r="H25" s="69">
        <v>5</v>
      </c>
      <c r="I25" s="69"/>
      <c r="J25" s="69"/>
      <c r="K25" s="70"/>
      <c r="L25" s="69"/>
      <c r="M25" s="70"/>
      <c r="N25" s="69"/>
      <c r="O25" s="69"/>
      <c r="P25" s="69"/>
      <c r="Q25" s="69"/>
      <c r="R25" s="74"/>
      <c r="S25" s="204">
        <f t="shared" si="0"/>
        <v>5</v>
      </c>
    </row>
    <row r="26" spans="1:19" s="15" customFormat="1" ht="31.5" customHeight="1">
      <c r="A26" s="18"/>
      <c r="B26" s="20"/>
      <c r="C26" s="119" t="s">
        <v>115</v>
      </c>
      <c r="D26" s="105">
        <v>6000</v>
      </c>
      <c r="E26" s="230"/>
      <c r="F26" s="331" t="s">
        <v>116</v>
      </c>
      <c r="G26" s="69"/>
      <c r="H26" s="69"/>
      <c r="I26" s="69"/>
      <c r="J26" s="69"/>
      <c r="K26" s="70"/>
      <c r="L26" s="69">
        <f>L27</f>
        <v>-5.4</v>
      </c>
      <c r="M26" s="70"/>
      <c r="N26" s="69"/>
      <c r="O26" s="69"/>
      <c r="P26" s="69">
        <f>P27</f>
        <v>-5.4</v>
      </c>
      <c r="Q26" s="69">
        <f>Q27</f>
        <v>-5.4</v>
      </c>
      <c r="R26" s="69">
        <f>R27</f>
        <v>-5.4</v>
      </c>
      <c r="S26" s="204">
        <f t="shared" si="0"/>
        <v>-5.4</v>
      </c>
    </row>
    <row r="27" spans="1:19" s="15" customFormat="1" ht="31.5" customHeight="1">
      <c r="A27" s="18"/>
      <c r="B27" s="20"/>
      <c r="C27" s="147" t="s">
        <v>117</v>
      </c>
      <c r="D27" s="29">
        <v>6080</v>
      </c>
      <c r="E27" s="29"/>
      <c r="F27" s="25" t="s">
        <v>118</v>
      </c>
      <c r="G27" s="69"/>
      <c r="H27" s="69"/>
      <c r="I27" s="69"/>
      <c r="J27" s="69"/>
      <c r="K27" s="70"/>
      <c r="L27" s="69">
        <f>L28+L29</f>
        <v>-5.4</v>
      </c>
      <c r="M27" s="70"/>
      <c r="N27" s="69"/>
      <c r="O27" s="69"/>
      <c r="P27" s="69">
        <f>P28+P29</f>
        <v>-5.4</v>
      </c>
      <c r="Q27" s="69">
        <f>Q28+Q29</f>
        <v>-5.4</v>
      </c>
      <c r="R27" s="69">
        <f>R28+R29</f>
        <v>-5.4</v>
      </c>
      <c r="S27" s="204">
        <f t="shared" si="0"/>
        <v>-5.4</v>
      </c>
    </row>
    <row r="28" spans="1:19" s="15" customFormat="1" ht="31.5" customHeight="1">
      <c r="A28" s="18"/>
      <c r="B28" s="20"/>
      <c r="C28" s="147" t="s">
        <v>119</v>
      </c>
      <c r="D28" s="29">
        <v>6082</v>
      </c>
      <c r="E28" s="107" t="s">
        <v>120</v>
      </c>
      <c r="F28" s="25" t="s">
        <v>121</v>
      </c>
      <c r="G28" s="69"/>
      <c r="H28" s="69"/>
      <c r="I28" s="69"/>
      <c r="J28" s="69"/>
      <c r="K28" s="70"/>
      <c r="L28" s="69">
        <v>-5.4</v>
      </c>
      <c r="M28" s="70"/>
      <c r="N28" s="69"/>
      <c r="O28" s="69"/>
      <c r="P28" s="69">
        <v>-5.4</v>
      </c>
      <c r="Q28" s="69">
        <v>-5.4</v>
      </c>
      <c r="R28" s="69">
        <v>-5.4</v>
      </c>
      <c r="S28" s="204">
        <f t="shared" si="0"/>
        <v>-5.4</v>
      </c>
    </row>
    <row r="29" spans="1:19" s="15" customFormat="1" ht="45.75" customHeight="1" hidden="1">
      <c r="A29" s="18"/>
      <c r="B29" s="20"/>
      <c r="C29" s="147"/>
      <c r="D29" s="29"/>
      <c r="E29" s="107"/>
      <c r="F29" s="25"/>
      <c r="G29" s="69"/>
      <c r="H29" s="69"/>
      <c r="I29" s="69"/>
      <c r="J29" s="69"/>
      <c r="K29" s="70"/>
      <c r="L29" s="69"/>
      <c r="M29" s="70"/>
      <c r="N29" s="69"/>
      <c r="O29" s="69"/>
      <c r="P29" s="69"/>
      <c r="Q29" s="69"/>
      <c r="R29" s="69"/>
      <c r="S29" s="204">
        <f t="shared" si="0"/>
        <v>0</v>
      </c>
    </row>
    <row r="30" spans="1:19" s="15" customFormat="1" ht="45.75" customHeight="1" hidden="1">
      <c r="A30" s="18"/>
      <c r="B30" s="20"/>
      <c r="C30" s="147"/>
      <c r="D30" s="29"/>
      <c r="E30" s="107"/>
      <c r="F30" s="216"/>
      <c r="G30" s="69"/>
      <c r="H30" s="69"/>
      <c r="I30" s="69"/>
      <c r="J30" s="69"/>
      <c r="K30" s="70"/>
      <c r="L30" s="69"/>
      <c r="M30" s="70"/>
      <c r="N30" s="69"/>
      <c r="O30" s="69"/>
      <c r="P30" s="69"/>
      <c r="Q30" s="69"/>
      <c r="R30" s="69"/>
      <c r="S30" s="204">
        <f t="shared" si="0"/>
        <v>0</v>
      </c>
    </row>
    <row r="31" spans="1:19" s="15" customFormat="1" ht="31.5" customHeight="1">
      <c r="A31" s="18"/>
      <c r="B31" s="20"/>
      <c r="C31" s="107" t="s">
        <v>190</v>
      </c>
      <c r="D31" s="28" t="s">
        <v>191</v>
      </c>
      <c r="E31" s="119"/>
      <c r="F31" s="87" t="s">
        <v>143</v>
      </c>
      <c r="G31" s="69"/>
      <c r="H31" s="69"/>
      <c r="I31" s="69"/>
      <c r="J31" s="69"/>
      <c r="K31" s="70"/>
      <c r="L31" s="69">
        <f>L32</f>
        <v>18.5</v>
      </c>
      <c r="M31" s="70"/>
      <c r="N31" s="69"/>
      <c r="O31" s="69"/>
      <c r="P31" s="69">
        <f aca="true" t="shared" si="1" ref="P31:R32">P32</f>
        <v>18.5</v>
      </c>
      <c r="Q31" s="69">
        <f t="shared" si="1"/>
        <v>18.5</v>
      </c>
      <c r="R31" s="69">
        <f t="shared" si="1"/>
        <v>17.2</v>
      </c>
      <c r="S31" s="204">
        <f t="shared" si="0"/>
        <v>18.5</v>
      </c>
    </row>
    <row r="32" spans="1:19" s="15" customFormat="1" ht="31.5" customHeight="1">
      <c r="A32" s="18"/>
      <c r="B32" s="20"/>
      <c r="C32" s="107" t="s">
        <v>194</v>
      </c>
      <c r="D32" s="28" t="s">
        <v>193</v>
      </c>
      <c r="E32" s="95"/>
      <c r="F32" s="203" t="s">
        <v>192</v>
      </c>
      <c r="G32" s="69"/>
      <c r="H32" s="69"/>
      <c r="I32" s="69"/>
      <c r="J32" s="69"/>
      <c r="K32" s="70"/>
      <c r="L32" s="69">
        <f>L33</f>
        <v>18.5</v>
      </c>
      <c r="M32" s="70"/>
      <c r="N32" s="69"/>
      <c r="O32" s="69"/>
      <c r="P32" s="69">
        <f t="shared" si="1"/>
        <v>18.5</v>
      </c>
      <c r="Q32" s="69">
        <f t="shared" si="1"/>
        <v>18.5</v>
      </c>
      <c r="R32" s="69">
        <f t="shared" si="1"/>
        <v>17.2</v>
      </c>
      <c r="S32" s="204">
        <f t="shared" si="0"/>
        <v>18.5</v>
      </c>
    </row>
    <row r="33" spans="1:19" s="15" customFormat="1" ht="31.5" customHeight="1">
      <c r="A33" s="18"/>
      <c r="B33" s="20"/>
      <c r="C33" s="107" t="s">
        <v>196</v>
      </c>
      <c r="D33" s="28" t="s">
        <v>197</v>
      </c>
      <c r="E33" s="137" t="s">
        <v>125</v>
      </c>
      <c r="F33" s="203" t="s">
        <v>195</v>
      </c>
      <c r="G33" s="69"/>
      <c r="H33" s="69"/>
      <c r="I33" s="69"/>
      <c r="J33" s="69"/>
      <c r="K33" s="70"/>
      <c r="L33" s="69">
        <f>L35+17.2</f>
        <v>18.5</v>
      </c>
      <c r="M33" s="70"/>
      <c r="N33" s="69"/>
      <c r="O33" s="69"/>
      <c r="P33" s="69">
        <f>P35+17.2</f>
        <v>18.5</v>
      </c>
      <c r="Q33" s="69">
        <f>Q35+17.2</f>
        <v>18.5</v>
      </c>
      <c r="R33" s="74">
        <v>17.2</v>
      </c>
      <c r="S33" s="204">
        <f t="shared" si="0"/>
        <v>18.5</v>
      </c>
    </row>
    <row r="34" spans="1:19" s="15" customFormat="1" ht="31.5" customHeight="1">
      <c r="A34" s="18"/>
      <c r="B34" s="20"/>
      <c r="C34" s="91"/>
      <c r="D34" s="95"/>
      <c r="E34" s="78"/>
      <c r="F34" s="87" t="s">
        <v>20</v>
      </c>
      <c r="G34" s="69"/>
      <c r="H34" s="69"/>
      <c r="I34" s="69"/>
      <c r="J34" s="69"/>
      <c r="K34" s="70"/>
      <c r="L34" s="69"/>
      <c r="M34" s="70"/>
      <c r="N34" s="69"/>
      <c r="O34" s="69"/>
      <c r="P34" s="69"/>
      <c r="Q34" s="69"/>
      <c r="R34" s="74"/>
      <c r="S34" s="204">
        <f t="shared" si="0"/>
        <v>0</v>
      </c>
    </row>
    <row r="35" spans="1:19" s="15" customFormat="1" ht="69" customHeight="1">
      <c r="A35" s="18"/>
      <c r="B35" s="20"/>
      <c r="C35" s="91"/>
      <c r="D35" s="95"/>
      <c r="E35" s="78"/>
      <c r="F35" s="202" t="s">
        <v>188</v>
      </c>
      <c r="G35" s="69"/>
      <c r="H35" s="69"/>
      <c r="I35" s="69"/>
      <c r="J35" s="69"/>
      <c r="K35" s="70"/>
      <c r="L35" s="69">
        <v>1.3</v>
      </c>
      <c r="M35" s="70"/>
      <c r="N35" s="69"/>
      <c r="O35" s="69"/>
      <c r="P35" s="69">
        <v>1.3</v>
      </c>
      <c r="Q35" s="69">
        <v>1.3</v>
      </c>
      <c r="R35" s="74"/>
      <c r="S35" s="204">
        <f t="shared" si="0"/>
        <v>1.3</v>
      </c>
    </row>
    <row r="36" spans="1:19" s="15" customFormat="1" ht="69" customHeight="1">
      <c r="A36" s="18"/>
      <c r="B36" s="20"/>
      <c r="C36" s="91"/>
      <c r="D36" s="95"/>
      <c r="E36" s="78"/>
      <c r="F36" s="202" t="s">
        <v>345</v>
      </c>
      <c r="G36" s="69"/>
      <c r="H36" s="69"/>
      <c r="I36" s="69"/>
      <c r="J36" s="69"/>
      <c r="K36" s="70"/>
      <c r="L36" s="69">
        <v>17.2</v>
      </c>
      <c r="M36" s="70"/>
      <c r="N36" s="69"/>
      <c r="O36" s="69"/>
      <c r="P36" s="69">
        <v>17.2</v>
      </c>
      <c r="Q36" s="69">
        <v>17.2</v>
      </c>
      <c r="R36" s="74">
        <v>17.2</v>
      </c>
      <c r="S36" s="204">
        <f t="shared" si="0"/>
        <v>17.2</v>
      </c>
    </row>
    <row r="37" spans="1:19" s="15" customFormat="1" ht="32.25" customHeight="1">
      <c r="A37" s="18"/>
      <c r="B37" s="20"/>
      <c r="C37" s="119" t="s">
        <v>280</v>
      </c>
      <c r="D37" s="119" t="s">
        <v>281</v>
      </c>
      <c r="E37" s="120"/>
      <c r="F37" s="121" t="s">
        <v>282</v>
      </c>
      <c r="G37" s="69">
        <f>G38</f>
        <v>3</v>
      </c>
      <c r="H37" s="69">
        <f>H38</f>
        <v>3</v>
      </c>
      <c r="I37" s="69"/>
      <c r="J37" s="69"/>
      <c r="K37" s="70"/>
      <c r="L37" s="69"/>
      <c r="M37" s="70"/>
      <c r="N37" s="69"/>
      <c r="O37" s="69"/>
      <c r="P37" s="69"/>
      <c r="Q37" s="69"/>
      <c r="R37" s="74"/>
      <c r="S37" s="204">
        <f t="shared" si="0"/>
        <v>3</v>
      </c>
    </row>
    <row r="38" spans="1:19" s="15" customFormat="1" ht="46.5" customHeight="1">
      <c r="A38" s="18"/>
      <c r="B38" s="20"/>
      <c r="C38" s="28" t="s">
        <v>283</v>
      </c>
      <c r="D38" s="28" t="s">
        <v>284</v>
      </c>
      <c r="E38" s="120"/>
      <c r="F38" s="25" t="s">
        <v>285</v>
      </c>
      <c r="G38" s="69">
        <f>G40</f>
        <v>3</v>
      </c>
      <c r="H38" s="69">
        <f>H40</f>
        <v>3</v>
      </c>
      <c r="I38" s="69"/>
      <c r="J38" s="69"/>
      <c r="K38" s="70"/>
      <c r="L38" s="69"/>
      <c r="M38" s="70"/>
      <c r="N38" s="69"/>
      <c r="O38" s="69"/>
      <c r="P38" s="69"/>
      <c r="Q38" s="69"/>
      <c r="R38" s="74"/>
      <c r="S38" s="204">
        <f t="shared" si="0"/>
        <v>3</v>
      </c>
    </row>
    <row r="39" spans="1:19" s="15" customFormat="1" ht="17.25" customHeight="1" hidden="1">
      <c r="A39" s="18"/>
      <c r="B39" s="20"/>
      <c r="C39" s="28"/>
      <c r="D39" s="30"/>
      <c r="E39" s="31"/>
      <c r="F39" s="25"/>
      <c r="G39" s="69"/>
      <c r="H39" s="69"/>
      <c r="I39" s="69"/>
      <c r="J39" s="69"/>
      <c r="K39" s="70"/>
      <c r="L39" s="69"/>
      <c r="M39" s="70"/>
      <c r="N39" s="69"/>
      <c r="O39" s="69"/>
      <c r="P39" s="69"/>
      <c r="Q39" s="69"/>
      <c r="R39" s="74"/>
      <c r="S39" s="204">
        <f t="shared" si="0"/>
        <v>0</v>
      </c>
    </row>
    <row r="40" spans="1:19" s="15" customFormat="1" ht="42.75" customHeight="1">
      <c r="A40" s="18"/>
      <c r="B40" s="20"/>
      <c r="C40" s="28" t="s">
        <v>286</v>
      </c>
      <c r="D40" s="122" t="s">
        <v>287</v>
      </c>
      <c r="E40" s="123" t="s">
        <v>288</v>
      </c>
      <c r="F40" s="25" t="s">
        <v>289</v>
      </c>
      <c r="G40" s="69">
        <f>G42</f>
        <v>3</v>
      </c>
      <c r="H40" s="69">
        <f>H42</f>
        <v>3</v>
      </c>
      <c r="I40" s="69"/>
      <c r="J40" s="69"/>
      <c r="K40" s="70"/>
      <c r="L40" s="69"/>
      <c r="M40" s="70"/>
      <c r="N40" s="69"/>
      <c r="O40" s="69"/>
      <c r="P40" s="69"/>
      <c r="Q40" s="69"/>
      <c r="R40" s="74"/>
      <c r="S40" s="204">
        <f t="shared" si="0"/>
        <v>3</v>
      </c>
    </row>
    <row r="41" spans="1:19" s="15" customFormat="1" ht="30.75" customHeight="1">
      <c r="A41" s="18"/>
      <c r="B41" s="20"/>
      <c r="C41" s="28"/>
      <c r="D41" s="122"/>
      <c r="E41" s="123"/>
      <c r="F41" s="87" t="s">
        <v>20</v>
      </c>
      <c r="G41" s="69"/>
      <c r="H41" s="69"/>
      <c r="I41" s="69"/>
      <c r="J41" s="69"/>
      <c r="K41" s="70"/>
      <c r="L41" s="69"/>
      <c r="M41" s="70"/>
      <c r="N41" s="69"/>
      <c r="O41" s="69"/>
      <c r="P41" s="69"/>
      <c r="Q41" s="69"/>
      <c r="R41" s="74"/>
      <c r="S41" s="204">
        <f t="shared" si="0"/>
        <v>0</v>
      </c>
    </row>
    <row r="42" spans="1:19" s="15" customFormat="1" ht="44.25" customHeight="1">
      <c r="A42" s="18"/>
      <c r="B42" s="20"/>
      <c r="C42" s="28"/>
      <c r="D42" s="122"/>
      <c r="E42" s="123"/>
      <c r="F42" s="216" t="s">
        <v>205</v>
      </c>
      <c r="G42" s="69">
        <v>3</v>
      </c>
      <c r="H42" s="69">
        <v>3</v>
      </c>
      <c r="I42" s="69"/>
      <c r="J42" s="69"/>
      <c r="K42" s="70"/>
      <c r="L42" s="69"/>
      <c r="M42" s="70"/>
      <c r="N42" s="69"/>
      <c r="O42" s="69"/>
      <c r="P42" s="69"/>
      <c r="Q42" s="69"/>
      <c r="R42" s="74"/>
      <c r="S42" s="204">
        <f t="shared" si="0"/>
        <v>3</v>
      </c>
    </row>
    <row r="43" spans="1:19" s="15" customFormat="1" ht="22.5" customHeight="1">
      <c r="A43" s="18"/>
      <c r="B43" s="20"/>
      <c r="C43" s="80" t="s">
        <v>27</v>
      </c>
      <c r="D43" s="80"/>
      <c r="E43" s="89"/>
      <c r="F43" s="90" t="s">
        <v>28</v>
      </c>
      <c r="G43" s="69">
        <f>G44</f>
        <v>687.9</v>
      </c>
      <c r="H43" s="69">
        <f>H44</f>
        <v>687.9</v>
      </c>
      <c r="I43" s="69"/>
      <c r="J43" s="69"/>
      <c r="K43" s="69"/>
      <c r="L43" s="204">
        <f>L44</f>
        <v>2215.2000000000003</v>
      </c>
      <c r="M43" s="204"/>
      <c r="N43" s="204"/>
      <c r="O43" s="204"/>
      <c r="P43" s="204">
        <f>P44</f>
        <v>2215.2000000000003</v>
      </c>
      <c r="Q43" s="204">
        <f>Q44</f>
        <v>2215.2000000000003</v>
      </c>
      <c r="R43" s="204">
        <f>R44</f>
        <v>2215.2</v>
      </c>
      <c r="S43" s="204">
        <f t="shared" si="0"/>
        <v>2903.1000000000004</v>
      </c>
    </row>
    <row r="44" spans="1:19" s="15" customFormat="1" ht="22.5" customHeight="1">
      <c r="A44" s="18"/>
      <c r="B44" s="20"/>
      <c r="C44" s="91" t="s">
        <v>29</v>
      </c>
      <c r="D44" s="91"/>
      <c r="E44" s="82"/>
      <c r="F44" s="86" t="s">
        <v>30</v>
      </c>
      <c r="G44" s="69">
        <f>G45+G54</f>
        <v>687.9</v>
      </c>
      <c r="H44" s="69">
        <f>H45+H54</f>
        <v>687.9</v>
      </c>
      <c r="I44" s="69"/>
      <c r="J44" s="69"/>
      <c r="K44" s="69"/>
      <c r="L44" s="204">
        <f>L45+L54</f>
        <v>2215.2000000000003</v>
      </c>
      <c r="M44" s="204"/>
      <c r="N44" s="204"/>
      <c r="O44" s="204"/>
      <c r="P44" s="204">
        <f>P45+P54</f>
        <v>2215.2000000000003</v>
      </c>
      <c r="Q44" s="204">
        <f>Q45+Q54</f>
        <v>2215.2000000000003</v>
      </c>
      <c r="R44" s="204">
        <f>R45+R54</f>
        <v>2215.2</v>
      </c>
      <c r="S44" s="204">
        <f t="shared" si="0"/>
        <v>2903.1000000000004</v>
      </c>
    </row>
    <row r="45" spans="1:19" s="15" customFormat="1" ht="22.5" customHeight="1">
      <c r="A45" s="18"/>
      <c r="B45" s="20"/>
      <c r="C45" s="80" t="s">
        <v>25</v>
      </c>
      <c r="D45" s="80" t="s">
        <v>22</v>
      </c>
      <c r="E45" s="89"/>
      <c r="F45" s="92" t="s">
        <v>23</v>
      </c>
      <c r="G45" s="69">
        <f>G46+G51</f>
        <v>687.9</v>
      </c>
      <c r="H45" s="69">
        <f>H46+H51</f>
        <v>687.9</v>
      </c>
      <c r="I45" s="69"/>
      <c r="J45" s="69"/>
      <c r="K45" s="69"/>
      <c r="L45" s="204">
        <f>L46</f>
        <v>-24.7965</v>
      </c>
      <c r="M45" s="204"/>
      <c r="N45" s="204"/>
      <c r="O45" s="204"/>
      <c r="P45" s="204">
        <f>P46</f>
        <v>-24.7965</v>
      </c>
      <c r="Q45" s="204">
        <f>Q46</f>
        <v>-24.7965</v>
      </c>
      <c r="R45" s="204">
        <f>R46</f>
        <v>5.2</v>
      </c>
      <c r="S45" s="204">
        <f t="shared" si="0"/>
        <v>663.1034999999999</v>
      </c>
    </row>
    <row r="46" spans="1:19" s="15" customFormat="1" ht="54" customHeight="1">
      <c r="A46" s="18"/>
      <c r="B46" s="20"/>
      <c r="C46" s="78" t="s">
        <v>26</v>
      </c>
      <c r="D46" s="103">
        <v>1020</v>
      </c>
      <c r="E46" s="78" t="s">
        <v>24</v>
      </c>
      <c r="F46" s="93" t="s">
        <v>52</v>
      </c>
      <c r="G46" s="69">
        <f>G49+424.8</f>
        <v>544</v>
      </c>
      <c r="H46" s="69">
        <f>H49+424.8</f>
        <v>544</v>
      </c>
      <c r="I46" s="69"/>
      <c r="J46" s="69"/>
      <c r="K46" s="69"/>
      <c r="L46" s="204">
        <f>L48+L50</f>
        <v>-24.7965</v>
      </c>
      <c r="M46" s="204"/>
      <c r="N46" s="204"/>
      <c r="O46" s="204"/>
      <c r="P46" s="204">
        <f>P48+P50</f>
        <v>-24.7965</v>
      </c>
      <c r="Q46" s="204">
        <f>Q48+Q50</f>
        <v>-24.7965</v>
      </c>
      <c r="R46" s="204">
        <f>R50</f>
        <v>5.2</v>
      </c>
      <c r="S46" s="204">
        <f t="shared" si="0"/>
        <v>519.2035</v>
      </c>
    </row>
    <row r="47" spans="1:19" s="15" customFormat="1" ht="27" customHeight="1">
      <c r="A47" s="18"/>
      <c r="B47" s="20"/>
      <c r="C47" s="78"/>
      <c r="D47" s="103"/>
      <c r="E47" s="78"/>
      <c r="F47" s="87" t="s">
        <v>20</v>
      </c>
      <c r="G47" s="69"/>
      <c r="H47" s="69"/>
      <c r="I47" s="69"/>
      <c r="J47" s="69"/>
      <c r="K47" s="70"/>
      <c r="L47" s="204"/>
      <c r="M47" s="337"/>
      <c r="N47" s="204"/>
      <c r="O47" s="204"/>
      <c r="P47" s="204"/>
      <c r="Q47" s="204"/>
      <c r="R47" s="204"/>
      <c r="S47" s="204">
        <f t="shared" si="0"/>
        <v>0</v>
      </c>
    </row>
    <row r="48" spans="1:19" s="15" customFormat="1" ht="57.75" customHeight="1">
      <c r="A48" s="18"/>
      <c r="B48" s="20"/>
      <c r="C48" s="94"/>
      <c r="D48" s="103"/>
      <c r="E48" s="78"/>
      <c r="F48" s="202" t="s">
        <v>188</v>
      </c>
      <c r="G48" s="69"/>
      <c r="H48" s="69"/>
      <c r="I48" s="69"/>
      <c r="J48" s="69"/>
      <c r="K48" s="70"/>
      <c r="L48" s="204">
        <v>-29.9965</v>
      </c>
      <c r="M48" s="70"/>
      <c r="N48" s="69"/>
      <c r="O48" s="69"/>
      <c r="P48" s="204">
        <v>-29.9965</v>
      </c>
      <c r="Q48" s="204">
        <v>-29.9965</v>
      </c>
      <c r="R48" s="69"/>
      <c r="S48" s="204">
        <f t="shared" si="0"/>
        <v>-29.9965</v>
      </c>
    </row>
    <row r="49" spans="1:19" s="15" customFormat="1" ht="28.5" customHeight="1">
      <c r="A49" s="18"/>
      <c r="B49" s="20"/>
      <c r="C49" s="94"/>
      <c r="D49" s="103"/>
      <c r="E49" s="78"/>
      <c r="F49" s="88" t="s">
        <v>205</v>
      </c>
      <c r="G49" s="69">
        <f>4.7+10+39+18.2+47.3</f>
        <v>119.2</v>
      </c>
      <c r="H49" s="69">
        <f>4.7+10+39+18.2+47.3</f>
        <v>119.2</v>
      </c>
      <c r="I49" s="69"/>
      <c r="J49" s="69"/>
      <c r="K49" s="70"/>
      <c r="L49" s="204"/>
      <c r="M49" s="70"/>
      <c r="N49" s="69"/>
      <c r="O49" s="69"/>
      <c r="P49" s="204"/>
      <c r="Q49" s="204"/>
      <c r="R49" s="69"/>
      <c r="S49" s="204">
        <f t="shared" si="0"/>
        <v>119.2</v>
      </c>
    </row>
    <row r="50" spans="1:19" s="15" customFormat="1" ht="35.25" customHeight="1">
      <c r="A50" s="18"/>
      <c r="B50" s="20"/>
      <c r="C50" s="94"/>
      <c r="D50" s="103"/>
      <c r="E50" s="78"/>
      <c r="F50" s="88" t="s">
        <v>338</v>
      </c>
      <c r="G50" s="69">
        <v>0.2</v>
      </c>
      <c r="H50" s="69">
        <v>0.2</v>
      </c>
      <c r="I50" s="69"/>
      <c r="J50" s="69"/>
      <c r="K50" s="70"/>
      <c r="L50" s="204">
        <v>5.2</v>
      </c>
      <c r="M50" s="70"/>
      <c r="N50" s="69"/>
      <c r="O50" s="69"/>
      <c r="P50" s="204">
        <v>5.2</v>
      </c>
      <c r="Q50" s="204">
        <v>5.2</v>
      </c>
      <c r="R50" s="69">
        <v>5.2</v>
      </c>
      <c r="S50" s="204">
        <f t="shared" si="0"/>
        <v>5.4</v>
      </c>
    </row>
    <row r="51" spans="1:19" s="15" customFormat="1" ht="37.5" customHeight="1">
      <c r="A51" s="18"/>
      <c r="B51" s="20"/>
      <c r="C51" s="28" t="s">
        <v>82</v>
      </c>
      <c r="D51" s="30">
        <v>1162</v>
      </c>
      <c r="E51" s="31" t="s">
        <v>70</v>
      </c>
      <c r="F51" s="25" t="s">
        <v>83</v>
      </c>
      <c r="G51" s="69">
        <f>G53</f>
        <v>143.9</v>
      </c>
      <c r="H51" s="69">
        <f>H53</f>
        <v>143.9</v>
      </c>
      <c r="I51" s="69"/>
      <c r="J51" s="69"/>
      <c r="K51" s="70"/>
      <c r="L51" s="204"/>
      <c r="M51" s="70"/>
      <c r="N51" s="69"/>
      <c r="O51" s="69"/>
      <c r="P51" s="204"/>
      <c r="Q51" s="204"/>
      <c r="R51" s="69"/>
      <c r="S51" s="204">
        <f t="shared" si="0"/>
        <v>143.9</v>
      </c>
    </row>
    <row r="52" spans="1:19" s="15" customFormat="1" ht="24" customHeight="1">
      <c r="A52" s="18"/>
      <c r="B52" s="20"/>
      <c r="C52" s="91"/>
      <c r="D52" s="95"/>
      <c r="E52" s="95"/>
      <c r="F52" s="87" t="s">
        <v>20</v>
      </c>
      <c r="G52" s="69"/>
      <c r="H52" s="69"/>
      <c r="I52" s="69"/>
      <c r="J52" s="69"/>
      <c r="K52" s="70"/>
      <c r="L52" s="204"/>
      <c r="M52" s="70"/>
      <c r="N52" s="69"/>
      <c r="O52" s="69"/>
      <c r="P52" s="204"/>
      <c r="Q52" s="204"/>
      <c r="R52" s="69"/>
      <c r="S52" s="204">
        <f t="shared" si="0"/>
        <v>0</v>
      </c>
    </row>
    <row r="53" spans="1:19" s="15" customFormat="1" ht="27" customHeight="1">
      <c r="A53" s="18"/>
      <c r="B53" s="20"/>
      <c r="C53" s="91"/>
      <c r="D53" s="95"/>
      <c r="E53" s="95"/>
      <c r="F53" s="216" t="s">
        <v>205</v>
      </c>
      <c r="G53" s="69">
        <f>100+5+38.9</f>
        <v>143.9</v>
      </c>
      <c r="H53" s="69">
        <f>100+5+38.9</f>
        <v>143.9</v>
      </c>
      <c r="I53" s="69"/>
      <c r="J53" s="69"/>
      <c r="K53" s="70"/>
      <c r="L53" s="204"/>
      <c r="M53" s="70"/>
      <c r="N53" s="69"/>
      <c r="O53" s="69"/>
      <c r="P53" s="204"/>
      <c r="Q53" s="204"/>
      <c r="R53" s="69"/>
      <c r="S53" s="204">
        <f t="shared" si="0"/>
        <v>143.9</v>
      </c>
    </row>
    <row r="54" spans="1:19" s="15" customFormat="1" ht="32.25" customHeight="1">
      <c r="A54" s="18"/>
      <c r="B54" s="20"/>
      <c r="C54" s="107" t="s">
        <v>190</v>
      </c>
      <c r="D54" s="28" t="s">
        <v>191</v>
      </c>
      <c r="E54" s="119"/>
      <c r="F54" s="87" t="s">
        <v>143</v>
      </c>
      <c r="G54" s="69"/>
      <c r="H54" s="69"/>
      <c r="I54" s="69"/>
      <c r="J54" s="69"/>
      <c r="K54" s="70"/>
      <c r="L54" s="204">
        <f>L57+L55</f>
        <v>2239.9965</v>
      </c>
      <c r="M54" s="70"/>
      <c r="N54" s="69"/>
      <c r="O54" s="69"/>
      <c r="P54" s="204">
        <f>P57+P55</f>
        <v>2239.9965</v>
      </c>
      <c r="Q54" s="204">
        <f>Q57+Q55</f>
        <v>2239.9965</v>
      </c>
      <c r="R54" s="204">
        <f>R57+R55</f>
        <v>2210</v>
      </c>
      <c r="S54" s="204">
        <f t="shared" si="0"/>
        <v>2239.9965</v>
      </c>
    </row>
    <row r="55" spans="1:19" s="15" customFormat="1" ht="32.25" customHeight="1">
      <c r="A55" s="18"/>
      <c r="B55" s="20"/>
      <c r="C55" s="28" t="s">
        <v>144</v>
      </c>
      <c r="D55" s="29">
        <v>7320</v>
      </c>
      <c r="E55" s="29"/>
      <c r="F55" s="131" t="s">
        <v>145</v>
      </c>
      <c r="G55" s="69"/>
      <c r="H55" s="69"/>
      <c r="I55" s="69"/>
      <c r="J55" s="69"/>
      <c r="K55" s="70"/>
      <c r="L55" s="204">
        <v>150</v>
      </c>
      <c r="M55" s="70"/>
      <c r="N55" s="69"/>
      <c r="O55" s="69"/>
      <c r="P55" s="204">
        <v>150</v>
      </c>
      <c r="Q55" s="204">
        <v>150</v>
      </c>
      <c r="R55" s="204">
        <v>150</v>
      </c>
      <c r="S55" s="204">
        <f t="shared" si="0"/>
        <v>150</v>
      </c>
    </row>
    <row r="56" spans="1:19" s="15" customFormat="1" ht="32.25" customHeight="1">
      <c r="A56" s="18"/>
      <c r="B56" s="20"/>
      <c r="C56" s="28" t="s">
        <v>146</v>
      </c>
      <c r="D56" s="29">
        <v>7321</v>
      </c>
      <c r="E56" s="31" t="s">
        <v>147</v>
      </c>
      <c r="F56" s="131" t="s">
        <v>148</v>
      </c>
      <c r="G56" s="69"/>
      <c r="H56" s="69"/>
      <c r="I56" s="69"/>
      <c r="J56" s="69"/>
      <c r="K56" s="70"/>
      <c r="L56" s="204">
        <v>150</v>
      </c>
      <c r="M56" s="70"/>
      <c r="N56" s="69"/>
      <c r="O56" s="69"/>
      <c r="P56" s="204">
        <v>150</v>
      </c>
      <c r="Q56" s="204">
        <v>150</v>
      </c>
      <c r="R56" s="204">
        <v>150</v>
      </c>
      <c r="S56" s="204">
        <f t="shared" si="0"/>
        <v>150</v>
      </c>
    </row>
    <row r="57" spans="1:19" s="15" customFormat="1" ht="29.25" customHeight="1">
      <c r="A57" s="18"/>
      <c r="B57" s="20"/>
      <c r="C57" s="107" t="s">
        <v>194</v>
      </c>
      <c r="D57" s="28" t="s">
        <v>193</v>
      </c>
      <c r="E57" s="95"/>
      <c r="F57" s="203" t="s">
        <v>192</v>
      </c>
      <c r="G57" s="69"/>
      <c r="H57" s="69"/>
      <c r="I57" s="69"/>
      <c r="J57" s="69"/>
      <c r="K57" s="70"/>
      <c r="L57" s="204">
        <f>L58</f>
        <v>2089.9965</v>
      </c>
      <c r="M57" s="70"/>
      <c r="N57" s="69"/>
      <c r="O57" s="69"/>
      <c r="P57" s="204">
        <f>P58</f>
        <v>2089.9965</v>
      </c>
      <c r="Q57" s="204">
        <f>Q58</f>
        <v>2089.9965</v>
      </c>
      <c r="R57" s="204">
        <f>R58</f>
        <v>2060</v>
      </c>
      <c r="S57" s="204">
        <f t="shared" si="0"/>
        <v>2089.9965</v>
      </c>
    </row>
    <row r="58" spans="1:19" s="15" customFormat="1" ht="48.75" customHeight="1">
      <c r="A58" s="18"/>
      <c r="B58" s="20"/>
      <c r="C58" s="107" t="s">
        <v>196</v>
      </c>
      <c r="D58" s="28" t="s">
        <v>197</v>
      </c>
      <c r="E58" s="137" t="s">
        <v>125</v>
      </c>
      <c r="F58" s="203" t="s">
        <v>195</v>
      </c>
      <c r="G58" s="69"/>
      <c r="H58" s="69"/>
      <c r="I58" s="69"/>
      <c r="J58" s="69"/>
      <c r="K58" s="70"/>
      <c r="L58" s="204">
        <f>2000+29.9965+L62</f>
        <v>2089.9965</v>
      </c>
      <c r="M58" s="69"/>
      <c r="N58" s="69"/>
      <c r="O58" s="69"/>
      <c r="P58" s="204">
        <f>2000+29.9965+P62</f>
        <v>2089.9965</v>
      </c>
      <c r="Q58" s="204">
        <f>2000+29.9965+Q62</f>
        <v>2089.9965</v>
      </c>
      <c r="R58" s="204">
        <f>2000+R62</f>
        <v>2060</v>
      </c>
      <c r="S58" s="204">
        <f t="shared" si="0"/>
        <v>2089.9965</v>
      </c>
    </row>
    <row r="59" spans="1:19" s="15" customFormat="1" ht="22.5" customHeight="1">
      <c r="A59" s="18"/>
      <c r="B59" s="20"/>
      <c r="C59" s="91"/>
      <c r="D59" s="95"/>
      <c r="E59" s="78"/>
      <c r="F59" s="87" t="s">
        <v>20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204">
        <f t="shared" si="0"/>
        <v>0</v>
      </c>
    </row>
    <row r="60" spans="1:19" s="15" customFormat="1" ht="66.75" customHeight="1">
      <c r="A60" s="18"/>
      <c r="B60" s="20"/>
      <c r="C60" s="91"/>
      <c r="D60" s="95"/>
      <c r="E60" s="78"/>
      <c r="F60" s="202" t="s">
        <v>188</v>
      </c>
      <c r="G60" s="69"/>
      <c r="H60" s="69"/>
      <c r="I60" s="69"/>
      <c r="J60" s="69"/>
      <c r="K60" s="70"/>
      <c r="L60" s="204">
        <v>29.9965</v>
      </c>
      <c r="M60" s="70"/>
      <c r="N60" s="69"/>
      <c r="O60" s="69"/>
      <c r="P60" s="204">
        <v>29.9965</v>
      </c>
      <c r="Q60" s="204">
        <v>29.9965</v>
      </c>
      <c r="R60" s="72"/>
      <c r="S60" s="204">
        <f t="shared" si="0"/>
        <v>29.9965</v>
      </c>
    </row>
    <row r="61" spans="1:19" s="15" customFormat="1" ht="33" customHeight="1">
      <c r="A61" s="18"/>
      <c r="B61" s="20"/>
      <c r="C61" s="91"/>
      <c r="D61" s="95"/>
      <c r="E61" s="78"/>
      <c r="F61" s="202" t="s">
        <v>344</v>
      </c>
      <c r="G61" s="69"/>
      <c r="H61" s="69"/>
      <c r="I61" s="69"/>
      <c r="J61" s="69"/>
      <c r="K61" s="70"/>
      <c r="L61" s="204">
        <v>2000</v>
      </c>
      <c r="M61" s="70"/>
      <c r="N61" s="69"/>
      <c r="O61" s="69"/>
      <c r="P61" s="204">
        <v>2000</v>
      </c>
      <c r="Q61" s="204">
        <v>2000</v>
      </c>
      <c r="R61" s="72">
        <v>2000</v>
      </c>
      <c r="S61" s="204">
        <f t="shared" si="0"/>
        <v>2000</v>
      </c>
    </row>
    <row r="62" spans="1:19" s="15" customFormat="1" ht="28.5" customHeight="1">
      <c r="A62" s="18"/>
      <c r="B62" s="20"/>
      <c r="C62" s="91"/>
      <c r="D62" s="95"/>
      <c r="E62" s="78"/>
      <c r="F62" s="202" t="s">
        <v>345</v>
      </c>
      <c r="G62" s="69"/>
      <c r="H62" s="69"/>
      <c r="I62" s="69"/>
      <c r="J62" s="69"/>
      <c r="K62" s="70"/>
      <c r="L62" s="204">
        <v>60</v>
      </c>
      <c r="M62" s="70"/>
      <c r="N62" s="69"/>
      <c r="O62" s="69"/>
      <c r="P62" s="204">
        <v>60</v>
      </c>
      <c r="Q62" s="204">
        <v>60</v>
      </c>
      <c r="R62" s="204">
        <v>60</v>
      </c>
      <c r="S62" s="204">
        <f t="shared" si="0"/>
        <v>60</v>
      </c>
    </row>
    <row r="63" spans="1:19" s="15" customFormat="1" ht="38.25" customHeight="1">
      <c r="A63" s="18"/>
      <c r="B63" s="20"/>
      <c r="C63" s="119" t="s">
        <v>292</v>
      </c>
      <c r="D63" s="119"/>
      <c r="E63" s="120"/>
      <c r="F63" s="214" t="s">
        <v>293</v>
      </c>
      <c r="G63" s="69">
        <f>G64</f>
        <v>265</v>
      </c>
      <c r="H63" s="69">
        <f>H64</f>
        <v>265</v>
      </c>
      <c r="I63" s="69"/>
      <c r="J63" s="69"/>
      <c r="K63" s="70"/>
      <c r="L63" s="204"/>
      <c r="M63" s="70"/>
      <c r="N63" s="69"/>
      <c r="O63" s="69"/>
      <c r="P63" s="204"/>
      <c r="Q63" s="204"/>
      <c r="R63" s="72"/>
      <c r="S63" s="204">
        <f t="shared" si="0"/>
        <v>265</v>
      </c>
    </row>
    <row r="64" spans="1:19" s="15" customFormat="1" ht="36.75" customHeight="1">
      <c r="A64" s="18"/>
      <c r="B64" s="20"/>
      <c r="C64" s="309"/>
      <c r="D64" s="309"/>
      <c r="E64" s="123"/>
      <c r="F64" s="130" t="s">
        <v>294</v>
      </c>
      <c r="G64" s="69">
        <f>G65</f>
        <v>265</v>
      </c>
      <c r="H64" s="69">
        <f>H65</f>
        <v>265</v>
      </c>
      <c r="I64" s="69"/>
      <c r="J64" s="69"/>
      <c r="K64" s="70"/>
      <c r="L64" s="204"/>
      <c r="M64" s="70"/>
      <c r="N64" s="69"/>
      <c r="O64" s="69"/>
      <c r="P64" s="204"/>
      <c r="Q64" s="204"/>
      <c r="R64" s="72"/>
      <c r="S64" s="204">
        <f t="shared" si="0"/>
        <v>265</v>
      </c>
    </row>
    <row r="65" spans="1:19" s="15" customFormat="1" ht="30.75" customHeight="1">
      <c r="A65" s="18"/>
      <c r="B65" s="20"/>
      <c r="C65" s="119" t="s">
        <v>295</v>
      </c>
      <c r="D65" s="119" t="s">
        <v>296</v>
      </c>
      <c r="E65" s="123"/>
      <c r="F65" s="121" t="s">
        <v>297</v>
      </c>
      <c r="G65" s="69">
        <f>G66+G70</f>
        <v>265</v>
      </c>
      <c r="H65" s="69">
        <f>H66+H70</f>
        <v>265</v>
      </c>
      <c r="I65" s="69"/>
      <c r="J65" s="69"/>
      <c r="K65" s="70"/>
      <c r="L65" s="204"/>
      <c r="M65" s="70"/>
      <c r="N65" s="69"/>
      <c r="O65" s="69"/>
      <c r="P65" s="204"/>
      <c r="Q65" s="204"/>
      <c r="R65" s="72"/>
      <c r="S65" s="204">
        <f t="shared" si="0"/>
        <v>265</v>
      </c>
    </row>
    <row r="66" spans="1:19" s="15" customFormat="1" ht="60.75" customHeight="1">
      <c r="A66" s="18"/>
      <c r="B66" s="20"/>
      <c r="C66" s="119" t="s">
        <v>302</v>
      </c>
      <c r="D66" s="311" t="s">
        <v>303</v>
      </c>
      <c r="E66" s="123"/>
      <c r="F66" s="121" t="s">
        <v>304</v>
      </c>
      <c r="G66" s="69">
        <f>G67+G68+G69</f>
        <v>210</v>
      </c>
      <c r="H66" s="69">
        <f>H67+H68+H69</f>
        <v>210</v>
      </c>
      <c r="I66" s="69"/>
      <c r="J66" s="69"/>
      <c r="K66" s="70"/>
      <c r="L66" s="204"/>
      <c r="M66" s="70"/>
      <c r="N66" s="69"/>
      <c r="O66" s="69"/>
      <c r="P66" s="204"/>
      <c r="Q66" s="204"/>
      <c r="R66" s="72"/>
      <c r="S66" s="204">
        <f t="shared" si="0"/>
        <v>210</v>
      </c>
    </row>
    <row r="67" spans="1:19" s="15" customFormat="1" ht="30.75" customHeight="1">
      <c r="A67" s="18"/>
      <c r="B67" s="20"/>
      <c r="C67" s="28" t="s">
        <v>305</v>
      </c>
      <c r="D67" s="312" t="s">
        <v>306</v>
      </c>
      <c r="E67" s="123" t="s">
        <v>307</v>
      </c>
      <c r="F67" s="313" t="s">
        <v>308</v>
      </c>
      <c r="G67" s="69">
        <v>10</v>
      </c>
      <c r="H67" s="69">
        <v>10</v>
      </c>
      <c r="I67" s="69"/>
      <c r="J67" s="69"/>
      <c r="K67" s="70"/>
      <c r="L67" s="204"/>
      <c r="M67" s="70"/>
      <c r="N67" s="69"/>
      <c r="O67" s="69"/>
      <c r="P67" s="204"/>
      <c r="Q67" s="204"/>
      <c r="R67" s="72"/>
      <c r="S67" s="204">
        <f t="shared" si="0"/>
        <v>10</v>
      </c>
    </row>
    <row r="68" spans="1:19" s="15" customFormat="1" ht="41.25" customHeight="1">
      <c r="A68" s="18"/>
      <c r="B68" s="20"/>
      <c r="C68" s="28" t="s">
        <v>309</v>
      </c>
      <c r="D68" s="314" t="s">
        <v>310</v>
      </c>
      <c r="E68" s="123" t="s">
        <v>307</v>
      </c>
      <c r="F68" s="109" t="s">
        <v>311</v>
      </c>
      <c r="G68" s="69">
        <v>50</v>
      </c>
      <c r="H68" s="69">
        <v>50</v>
      </c>
      <c r="I68" s="69"/>
      <c r="J68" s="69"/>
      <c r="K68" s="70"/>
      <c r="L68" s="204"/>
      <c r="M68" s="70"/>
      <c r="N68" s="69"/>
      <c r="O68" s="69"/>
      <c r="P68" s="204"/>
      <c r="Q68" s="204"/>
      <c r="R68" s="72"/>
      <c r="S68" s="204">
        <f t="shared" si="0"/>
        <v>50</v>
      </c>
    </row>
    <row r="69" spans="1:19" s="15" customFormat="1" ht="43.5" customHeight="1">
      <c r="A69" s="18"/>
      <c r="B69" s="20"/>
      <c r="C69" s="28" t="s">
        <v>312</v>
      </c>
      <c r="D69" s="28" t="s">
        <v>313</v>
      </c>
      <c r="E69" s="123" t="s">
        <v>307</v>
      </c>
      <c r="F69" s="25" t="s">
        <v>314</v>
      </c>
      <c r="G69" s="69">
        <v>150</v>
      </c>
      <c r="H69" s="69">
        <v>150</v>
      </c>
      <c r="I69" s="69"/>
      <c r="J69" s="69"/>
      <c r="K69" s="70"/>
      <c r="L69" s="204"/>
      <c r="M69" s="70"/>
      <c r="N69" s="69"/>
      <c r="O69" s="69"/>
      <c r="P69" s="204"/>
      <c r="Q69" s="204"/>
      <c r="R69" s="72"/>
      <c r="S69" s="204">
        <f t="shared" si="0"/>
        <v>150</v>
      </c>
    </row>
    <row r="70" spans="1:19" s="15" customFormat="1" ht="30.75" customHeight="1">
      <c r="A70" s="18"/>
      <c r="B70" s="20"/>
      <c r="C70" s="28" t="s">
        <v>298</v>
      </c>
      <c r="D70" s="30">
        <v>3240</v>
      </c>
      <c r="E70" s="310"/>
      <c r="F70" s="25" t="s">
        <v>299</v>
      </c>
      <c r="G70" s="69">
        <f>G71</f>
        <v>55</v>
      </c>
      <c r="H70" s="69">
        <f>H71</f>
        <v>55</v>
      </c>
      <c r="I70" s="69"/>
      <c r="J70" s="69"/>
      <c r="K70" s="70"/>
      <c r="L70" s="204"/>
      <c r="M70" s="70"/>
      <c r="N70" s="69"/>
      <c r="O70" s="69"/>
      <c r="P70" s="204"/>
      <c r="Q70" s="204"/>
      <c r="R70" s="72"/>
      <c r="S70" s="204">
        <f t="shared" si="0"/>
        <v>55</v>
      </c>
    </row>
    <row r="71" spans="1:19" s="15" customFormat="1" ht="31.5" customHeight="1">
      <c r="A71" s="18"/>
      <c r="B71" s="20"/>
      <c r="C71" s="28" t="s">
        <v>300</v>
      </c>
      <c r="D71" s="136">
        <v>3242</v>
      </c>
      <c r="E71" s="136">
        <v>1090</v>
      </c>
      <c r="F71" s="25" t="s">
        <v>301</v>
      </c>
      <c r="G71" s="69">
        <v>55</v>
      </c>
      <c r="H71" s="69">
        <v>55</v>
      </c>
      <c r="I71" s="69"/>
      <c r="J71" s="69"/>
      <c r="K71" s="70"/>
      <c r="L71" s="204"/>
      <c r="M71" s="70"/>
      <c r="N71" s="69"/>
      <c r="O71" s="69"/>
      <c r="P71" s="204"/>
      <c r="Q71" s="204"/>
      <c r="R71" s="72"/>
      <c r="S71" s="204">
        <f t="shared" si="0"/>
        <v>55</v>
      </c>
    </row>
    <row r="72" spans="1:19" s="15" customFormat="1" ht="27" customHeight="1">
      <c r="A72" s="18"/>
      <c r="B72" s="20"/>
      <c r="C72" s="119" t="s">
        <v>90</v>
      </c>
      <c r="D72" s="119"/>
      <c r="E72" s="134"/>
      <c r="F72" s="121" t="s">
        <v>91</v>
      </c>
      <c r="G72" s="69">
        <f>G73</f>
        <v>28.000000000000014</v>
      </c>
      <c r="H72" s="69">
        <f>H73</f>
        <v>28.000000000000014</v>
      </c>
      <c r="I72" s="69">
        <f>I73</f>
        <v>-234.7</v>
      </c>
      <c r="J72" s="69">
        <f>J73</f>
        <v>268</v>
      </c>
      <c r="K72" s="70"/>
      <c r="L72" s="69">
        <f>L73</f>
        <v>12</v>
      </c>
      <c r="M72" s="70"/>
      <c r="N72" s="69"/>
      <c r="O72" s="69"/>
      <c r="P72" s="69">
        <f>P73</f>
        <v>12</v>
      </c>
      <c r="Q72" s="69">
        <f>Q73</f>
        <v>12</v>
      </c>
      <c r="R72" s="69">
        <f>R73</f>
        <v>12</v>
      </c>
      <c r="S72" s="204">
        <f t="shared" si="0"/>
        <v>40.000000000000014</v>
      </c>
    </row>
    <row r="73" spans="1:19" s="15" customFormat="1" ht="26.25" customHeight="1">
      <c r="A73" s="18"/>
      <c r="B73" s="20"/>
      <c r="C73" s="28" t="s">
        <v>92</v>
      </c>
      <c r="D73" s="28"/>
      <c r="E73" s="135"/>
      <c r="F73" s="25" t="s">
        <v>93</v>
      </c>
      <c r="G73" s="69">
        <f>G74+G78</f>
        <v>28.000000000000014</v>
      </c>
      <c r="H73" s="69">
        <f>H74+H78</f>
        <v>28.000000000000014</v>
      </c>
      <c r="I73" s="69">
        <f>I74+I78</f>
        <v>-234.7</v>
      </c>
      <c r="J73" s="69">
        <f>J74+J78</f>
        <v>268</v>
      </c>
      <c r="K73" s="70"/>
      <c r="L73" s="69">
        <f>L74+L78</f>
        <v>12</v>
      </c>
      <c r="M73" s="70"/>
      <c r="N73" s="69"/>
      <c r="O73" s="69"/>
      <c r="P73" s="69">
        <f>P74+P78</f>
        <v>12</v>
      </c>
      <c r="Q73" s="69">
        <f>Q74+Q78</f>
        <v>12</v>
      </c>
      <c r="R73" s="69">
        <f>R74+R78</f>
        <v>12</v>
      </c>
      <c r="S73" s="204">
        <f t="shared" si="0"/>
        <v>40.000000000000014</v>
      </c>
    </row>
    <row r="74" spans="1:19" s="15" customFormat="1" ht="24.75" customHeight="1">
      <c r="A74" s="18"/>
      <c r="B74" s="20"/>
      <c r="C74" s="28" t="s">
        <v>94</v>
      </c>
      <c r="D74" s="28" t="s">
        <v>95</v>
      </c>
      <c r="E74" s="135"/>
      <c r="F74" s="25" t="s">
        <v>96</v>
      </c>
      <c r="G74" s="69">
        <f>G75+G76+G77</f>
        <v>-79.39999999999999</v>
      </c>
      <c r="H74" s="69">
        <f>H75+H76+H77</f>
        <v>-79.39999999999999</v>
      </c>
      <c r="I74" s="69">
        <f>I75+I76+I77</f>
        <v>-269.7</v>
      </c>
      <c r="J74" s="69">
        <f>J75+J76+J77</f>
        <v>208</v>
      </c>
      <c r="K74" s="70"/>
      <c r="L74" s="69">
        <f>L75+L76+L77</f>
        <v>12</v>
      </c>
      <c r="M74" s="70"/>
      <c r="N74" s="69"/>
      <c r="O74" s="69"/>
      <c r="P74" s="69">
        <f>P75+P76+P77</f>
        <v>12</v>
      </c>
      <c r="Q74" s="69">
        <f>Q75+Q76+Q77</f>
        <v>12</v>
      </c>
      <c r="R74" s="69">
        <f>R75+R76+R77</f>
        <v>12</v>
      </c>
      <c r="S74" s="204">
        <f t="shared" si="0"/>
        <v>-67.39999999999999</v>
      </c>
    </row>
    <row r="75" spans="1:19" s="15" customFormat="1" ht="33" customHeight="1">
      <c r="A75" s="18"/>
      <c r="B75" s="20"/>
      <c r="C75" s="28" t="s">
        <v>150</v>
      </c>
      <c r="D75" s="136">
        <v>4030</v>
      </c>
      <c r="E75" s="28" t="s">
        <v>151</v>
      </c>
      <c r="F75" s="25" t="s">
        <v>152</v>
      </c>
      <c r="G75" s="69">
        <v>-64.6</v>
      </c>
      <c r="H75" s="69">
        <v>-64.6</v>
      </c>
      <c r="I75" s="69">
        <v>-115</v>
      </c>
      <c r="J75" s="69">
        <v>70.4</v>
      </c>
      <c r="K75" s="70"/>
      <c r="L75" s="204"/>
      <c r="M75" s="70"/>
      <c r="N75" s="69"/>
      <c r="O75" s="69"/>
      <c r="P75" s="204"/>
      <c r="Q75" s="204"/>
      <c r="R75" s="72"/>
      <c r="S75" s="204">
        <f t="shared" si="0"/>
        <v>-64.6</v>
      </c>
    </row>
    <row r="76" spans="1:19" s="15" customFormat="1" ht="27" customHeight="1">
      <c r="A76" s="18"/>
      <c r="B76" s="20"/>
      <c r="C76" s="28" t="s">
        <v>153</v>
      </c>
      <c r="D76" s="136">
        <v>4040</v>
      </c>
      <c r="E76" s="28" t="s">
        <v>151</v>
      </c>
      <c r="F76" s="25" t="s">
        <v>154</v>
      </c>
      <c r="G76" s="69">
        <v>-22.8</v>
      </c>
      <c r="H76" s="69">
        <v>-22.8</v>
      </c>
      <c r="I76" s="69">
        <v>-18.7</v>
      </c>
      <c r="J76" s="69"/>
      <c r="K76" s="70"/>
      <c r="L76" s="204"/>
      <c r="M76" s="70"/>
      <c r="N76" s="69"/>
      <c r="O76" s="69"/>
      <c r="P76" s="204"/>
      <c r="Q76" s="204"/>
      <c r="R76" s="72"/>
      <c r="S76" s="204">
        <f t="shared" si="0"/>
        <v>-22.8</v>
      </c>
    </row>
    <row r="77" spans="1:19" s="15" customFormat="1" ht="48" customHeight="1">
      <c r="A77" s="18"/>
      <c r="B77" s="20"/>
      <c r="C77" s="28" t="s">
        <v>97</v>
      </c>
      <c r="D77" s="136">
        <v>4060</v>
      </c>
      <c r="E77" s="28" t="s">
        <v>98</v>
      </c>
      <c r="F77" s="25" t="s">
        <v>99</v>
      </c>
      <c r="G77" s="69">
        <f>(-20)+18+10</f>
        <v>8</v>
      </c>
      <c r="H77" s="69">
        <f>(-20)+18+10</f>
        <v>8</v>
      </c>
      <c r="I77" s="69">
        <v>-136</v>
      </c>
      <c r="J77" s="69">
        <v>137.6</v>
      </c>
      <c r="K77" s="70"/>
      <c r="L77" s="69">
        <v>12</v>
      </c>
      <c r="M77" s="70"/>
      <c r="N77" s="69"/>
      <c r="O77" s="69"/>
      <c r="P77" s="204">
        <v>12</v>
      </c>
      <c r="Q77" s="204">
        <v>12</v>
      </c>
      <c r="R77" s="72">
        <v>12</v>
      </c>
      <c r="S77" s="204">
        <f t="shared" si="0"/>
        <v>20</v>
      </c>
    </row>
    <row r="78" spans="1:19" s="15" customFormat="1" ht="25.5" customHeight="1">
      <c r="A78" s="18"/>
      <c r="B78" s="20"/>
      <c r="C78" s="28" t="s">
        <v>327</v>
      </c>
      <c r="D78" s="136">
        <v>1000</v>
      </c>
      <c r="E78" s="28"/>
      <c r="F78" s="25" t="s">
        <v>23</v>
      </c>
      <c r="G78" s="69">
        <f>G79</f>
        <v>107.4</v>
      </c>
      <c r="H78" s="69">
        <f>H79</f>
        <v>107.4</v>
      </c>
      <c r="I78" s="69">
        <f>I79</f>
        <v>35</v>
      </c>
      <c r="J78" s="69">
        <f>J79</f>
        <v>60</v>
      </c>
      <c r="K78" s="70"/>
      <c r="L78" s="204"/>
      <c r="M78" s="70"/>
      <c r="N78" s="69"/>
      <c r="O78" s="69"/>
      <c r="P78" s="204"/>
      <c r="Q78" s="204"/>
      <c r="R78" s="72"/>
      <c r="S78" s="204">
        <f t="shared" si="0"/>
        <v>107.4</v>
      </c>
    </row>
    <row r="79" spans="1:19" s="15" customFormat="1" ht="66.75" customHeight="1">
      <c r="A79" s="18"/>
      <c r="B79" s="20"/>
      <c r="C79" s="28" t="s">
        <v>328</v>
      </c>
      <c r="D79" s="319">
        <v>1100</v>
      </c>
      <c r="E79" s="122" t="s">
        <v>137</v>
      </c>
      <c r="F79" s="25" t="s">
        <v>329</v>
      </c>
      <c r="G79" s="69">
        <v>107.4</v>
      </c>
      <c r="H79" s="69">
        <v>107.4</v>
      </c>
      <c r="I79" s="69">
        <v>35</v>
      </c>
      <c r="J79" s="69">
        <v>60</v>
      </c>
      <c r="K79" s="70"/>
      <c r="L79" s="204"/>
      <c r="M79" s="70"/>
      <c r="N79" s="69"/>
      <c r="O79" s="69"/>
      <c r="P79" s="204"/>
      <c r="Q79" s="204"/>
      <c r="R79" s="72"/>
      <c r="S79" s="204">
        <f t="shared" si="0"/>
        <v>107.4</v>
      </c>
    </row>
    <row r="80" spans="1:19" s="15" customFormat="1" ht="37.5" customHeight="1">
      <c r="A80" s="18"/>
      <c r="B80" s="20"/>
      <c r="C80" s="119" t="s">
        <v>73</v>
      </c>
      <c r="D80" s="106"/>
      <c r="E80" s="107"/>
      <c r="F80" s="127" t="s">
        <v>74</v>
      </c>
      <c r="G80" s="69">
        <f>G81</f>
        <v>85.4</v>
      </c>
      <c r="H80" s="69">
        <f aca="true" t="shared" si="2" ref="H80:I82">H81</f>
        <v>85.4</v>
      </c>
      <c r="I80" s="69">
        <f t="shared" si="2"/>
        <v>29.05</v>
      </c>
      <c r="J80" s="69"/>
      <c r="K80" s="70"/>
      <c r="L80" s="69">
        <f>L81</f>
        <v>30</v>
      </c>
      <c r="M80" s="70"/>
      <c r="N80" s="69"/>
      <c r="O80" s="69"/>
      <c r="P80" s="69">
        <f>P81</f>
        <v>30</v>
      </c>
      <c r="Q80" s="69">
        <f aca="true" t="shared" si="3" ref="Q80:R83">Q81</f>
        <v>30</v>
      </c>
      <c r="R80" s="69">
        <f t="shared" si="3"/>
        <v>30</v>
      </c>
      <c r="S80" s="204">
        <f t="shared" si="0"/>
        <v>115.4</v>
      </c>
    </row>
    <row r="81" spans="1:19" s="15" customFormat="1" ht="44.25" customHeight="1">
      <c r="A81" s="18"/>
      <c r="B81" s="20"/>
      <c r="C81" s="28" t="s">
        <v>75</v>
      </c>
      <c r="D81" s="106"/>
      <c r="E81" s="107"/>
      <c r="F81" s="128" t="s">
        <v>76</v>
      </c>
      <c r="G81" s="69">
        <f>G82</f>
        <v>85.4</v>
      </c>
      <c r="H81" s="69">
        <f t="shared" si="2"/>
        <v>85.4</v>
      </c>
      <c r="I81" s="69">
        <f t="shared" si="2"/>
        <v>29.05</v>
      </c>
      <c r="J81" s="69"/>
      <c r="K81" s="70"/>
      <c r="L81" s="69">
        <f>L82</f>
        <v>30</v>
      </c>
      <c r="M81" s="70"/>
      <c r="N81" s="69"/>
      <c r="O81" s="69"/>
      <c r="P81" s="69">
        <f>P82</f>
        <v>30</v>
      </c>
      <c r="Q81" s="69">
        <f t="shared" si="3"/>
        <v>30</v>
      </c>
      <c r="R81" s="69">
        <f t="shared" si="3"/>
        <v>30</v>
      </c>
      <c r="S81" s="204">
        <f t="shared" si="0"/>
        <v>115.4</v>
      </c>
    </row>
    <row r="82" spans="1:19" s="15" customFormat="1" ht="22.5" customHeight="1">
      <c r="A82" s="18"/>
      <c r="B82" s="20"/>
      <c r="C82" s="119" t="s">
        <v>77</v>
      </c>
      <c r="D82" s="105">
        <v>5000</v>
      </c>
      <c r="E82" s="107"/>
      <c r="F82" s="214" t="s">
        <v>78</v>
      </c>
      <c r="G82" s="69">
        <f>G83</f>
        <v>85.4</v>
      </c>
      <c r="H82" s="69">
        <f t="shared" si="2"/>
        <v>85.4</v>
      </c>
      <c r="I82" s="69">
        <f t="shared" si="2"/>
        <v>29.05</v>
      </c>
      <c r="J82" s="69"/>
      <c r="K82" s="70"/>
      <c r="L82" s="69">
        <f>L83</f>
        <v>30</v>
      </c>
      <c r="M82" s="70"/>
      <c r="N82" s="69"/>
      <c r="O82" s="69"/>
      <c r="P82" s="69">
        <f>P83</f>
        <v>30</v>
      </c>
      <c r="Q82" s="69">
        <f t="shared" si="3"/>
        <v>30</v>
      </c>
      <c r="R82" s="69">
        <f t="shared" si="3"/>
        <v>30</v>
      </c>
      <c r="S82" s="204">
        <f t="shared" si="0"/>
        <v>115.4</v>
      </c>
    </row>
    <row r="83" spans="1:19" s="15" customFormat="1" ht="22.5" customHeight="1">
      <c r="A83" s="18"/>
      <c r="B83" s="20"/>
      <c r="C83" s="105">
        <v>1115030</v>
      </c>
      <c r="D83" s="105">
        <v>5030</v>
      </c>
      <c r="E83" s="107"/>
      <c r="F83" s="215" t="s">
        <v>79</v>
      </c>
      <c r="G83" s="69">
        <f>G84</f>
        <v>85.4</v>
      </c>
      <c r="H83" s="69">
        <f>H84</f>
        <v>85.4</v>
      </c>
      <c r="I83" s="69">
        <f>I84</f>
        <v>29.05</v>
      </c>
      <c r="J83" s="69"/>
      <c r="K83" s="70"/>
      <c r="L83" s="69">
        <f>L84</f>
        <v>30</v>
      </c>
      <c r="M83" s="70"/>
      <c r="N83" s="69"/>
      <c r="O83" s="69"/>
      <c r="P83" s="69">
        <f>P84</f>
        <v>30</v>
      </c>
      <c r="Q83" s="69">
        <f t="shared" si="3"/>
        <v>30</v>
      </c>
      <c r="R83" s="69">
        <f t="shared" si="3"/>
        <v>30</v>
      </c>
      <c r="S83" s="204">
        <f t="shared" si="0"/>
        <v>115.4</v>
      </c>
    </row>
    <row r="84" spans="1:19" s="15" customFormat="1" ht="36" customHeight="1">
      <c r="A84" s="18"/>
      <c r="B84" s="20"/>
      <c r="C84" s="106">
        <v>1115031</v>
      </c>
      <c r="D84" s="106">
        <v>5031</v>
      </c>
      <c r="E84" s="31" t="s">
        <v>80</v>
      </c>
      <c r="F84" s="129" t="s">
        <v>81</v>
      </c>
      <c r="G84" s="69">
        <f>G86+50</f>
        <v>85.4</v>
      </c>
      <c r="H84" s="69">
        <f>H86+50</f>
        <v>85.4</v>
      </c>
      <c r="I84" s="69">
        <f>I86</f>
        <v>29.05</v>
      </c>
      <c r="J84" s="69"/>
      <c r="K84" s="70"/>
      <c r="L84" s="69">
        <v>30</v>
      </c>
      <c r="M84" s="70"/>
      <c r="N84" s="69"/>
      <c r="O84" s="69"/>
      <c r="P84" s="71">
        <v>30</v>
      </c>
      <c r="Q84" s="71">
        <v>30</v>
      </c>
      <c r="R84" s="72">
        <v>30</v>
      </c>
      <c r="S84" s="204">
        <f t="shared" si="0"/>
        <v>115.4</v>
      </c>
    </row>
    <row r="85" spans="1:19" s="15" customFormat="1" ht="22.5" customHeight="1">
      <c r="A85" s="18"/>
      <c r="B85" s="20"/>
      <c r="C85" s="106"/>
      <c r="D85" s="106"/>
      <c r="E85" s="107"/>
      <c r="F85" s="87" t="s">
        <v>20</v>
      </c>
      <c r="G85" s="69"/>
      <c r="H85" s="69"/>
      <c r="I85" s="69"/>
      <c r="J85" s="69"/>
      <c r="K85" s="70"/>
      <c r="L85" s="69"/>
      <c r="M85" s="70"/>
      <c r="N85" s="69"/>
      <c r="O85" s="69"/>
      <c r="P85" s="71"/>
      <c r="Q85" s="71"/>
      <c r="R85" s="72"/>
      <c r="S85" s="204">
        <f t="shared" si="0"/>
        <v>0</v>
      </c>
    </row>
    <row r="86" spans="1:19" s="15" customFormat="1" ht="22.5" customHeight="1">
      <c r="A86" s="18"/>
      <c r="B86" s="20"/>
      <c r="C86" s="106"/>
      <c r="D86" s="106"/>
      <c r="E86" s="107"/>
      <c r="F86" s="216" t="s">
        <v>205</v>
      </c>
      <c r="G86" s="69">
        <v>35.4</v>
      </c>
      <c r="H86" s="69">
        <v>35.4</v>
      </c>
      <c r="I86" s="217">
        <v>29.05</v>
      </c>
      <c r="J86" s="69"/>
      <c r="K86" s="70"/>
      <c r="L86" s="69"/>
      <c r="M86" s="70"/>
      <c r="N86" s="69"/>
      <c r="O86" s="69"/>
      <c r="P86" s="71"/>
      <c r="Q86" s="71"/>
      <c r="R86" s="72"/>
      <c r="S86" s="204">
        <f t="shared" si="0"/>
        <v>35.4</v>
      </c>
    </row>
    <row r="87" spans="1:19" s="15" customFormat="1" ht="22.5" customHeight="1">
      <c r="A87" s="18"/>
      <c r="B87" s="20"/>
      <c r="C87" s="106"/>
      <c r="D87" s="106"/>
      <c r="E87" s="107"/>
      <c r="F87" s="202" t="s">
        <v>345</v>
      </c>
      <c r="G87" s="69"/>
      <c r="H87" s="69"/>
      <c r="I87" s="217"/>
      <c r="J87" s="69"/>
      <c r="K87" s="70"/>
      <c r="L87" s="69">
        <v>30</v>
      </c>
      <c r="M87" s="70"/>
      <c r="N87" s="69"/>
      <c r="O87" s="69"/>
      <c r="P87" s="69">
        <v>30</v>
      </c>
      <c r="Q87" s="69">
        <v>30</v>
      </c>
      <c r="R87" s="74">
        <v>30</v>
      </c>
      <c r="S87" s="204">
        <f t="shared" si="0"/>
        <v>30</v>
      </c>
    </row>
    <row r="88" spans="1:19" s="15" customFormat="1" ht="22.5" customHeight="1">
      <c r="A88" s="18"/>
      <c r="B88" s="20"/>
      <c r="C88" s="105">
        <v>3700000</v>
      </c>
      <c r="D88" s="106"/>
      <c r="E88" s="107"/>
      <c r="F88" s="108" t="s">
        <v>87</v>
      </c>
      <c r="G88" s="69">
        <f>G89</f>
        <v>-40</v>
      </c>
      <c r="H88" s="69">
        <f>H89</f>
        <v>20</v>
      </c>
      <c r="I88" s="217"/>
      <c r="J88" s="69"/>
      <c r="K88" s="70"/>
      <c r="L88" s="69">
        <f>L89</f>
        <v>50</v>
      </c>
      <c r="M88" s="70"/>
      <c r="N88" s="69"/>
      <c r="O88" s="69"/>
      <c r="P88" s="69">
        <f>P89</f>
        <v>50</v>
      </c>
      <c r="Q88" s="69">
        <f>Q89</f>
        <v>50</v>
      </c>
      <c r="R88" s="69">
        <f>R89</f>
        <v>50</v>
      </c>
      <c r="S88" s="204">
        <f t="shared" si="0"/>
        <v>10</v>
      </c>
    </row>
    <row r="89" spans="1:19" s="15" customFormat="1" ht="22.5" customHeight="1">
      <c r="A89" s="18"/>
      <c r="B89" s="20"/>
      <c r="C89" s="105">
        <v>3710000</v>
      </c>
      <c r="D89" s="106"/>
      <c r="E89" s="107"/>
      <c r="F89" s="132" t="s">
        <v>88</v>
      </c>
      <c r="G89" s="69">
        <f>G90+G92</f>
        <v>-40</v>
      </c>
      <c r="H89" s="69">
        <f>H90+H92</f>
        <v>20</v>
      </c>
      <c r="I89" s="217"/>
      <c r="J89" s="69"/>
      <c r="K89" s="70"/>
      <c r="L89" s="69">
        <f>L90+L92</f>
        <v>50</v>
      </c>
      <c r="M89" s="70"/>
      <c r="N89" s="69"/>
      <c r="O89" s="69"/>
      <c r="P89" s="69">
        <f>P92</f>
        <v>50</v>
      </c>
      <c r="Q89" s="69">
        <f>Q92</f>
        <v>50</v>
      </c>
      <c r="R89" s="69">
        <f>R92</f>
        <v>50</v>
      </c>
      <c r="S89" s="204">
        <f t="shared" si="0"/>
        <v>10</v>
      </c>
    </row>
    <row r="90" spans="1:19" s="15" customFormat="1" ht="22.5" customHeight="1">
      <c r="A90" s="18"/>
      <c r="B90" s="20"/>
      <c r="C90" s="105">
        <v>3718000</v>
      </c>
      <c r="D90" s="332">
        <v>8000</v>
      </c>
      <c r="E90" s="333"/>
      <c r="F90" s="334" t="s">
        <v>282</v>
      </c>
      <c r="G90" s="69">
        <f>G91</f>
        <v>-60</v>
      </c>
      <c r="H90" s="69"/>
      <c r="I90" s="217"/>
      <c r="J90" s="69"/>
      <c r="K90" s="70"/>
      <c r="L90" s="69"/>
      <c r="M90" s="70"/>
      <c r="N90" s="69"/>
      <c r="O90" s="69"/>
      <c r="P90" s="69"/>
      <c r="Q90" s="69"/>
      <c r="R90" s="69"/>
      <c r="S90" s="204">
        <f t="shared" si="0"/>
        <v>-60</v>
      </c>
    </row>
    <row r="91" spans="1:19" s="15" customFormat="1" ht="22.5" customHeight="1">
      <c r="A91" s="18"/>
      <c r="B91" s="20"/>
      <c r="C91" s="106">
        <v>3718700</v>
      </c>
      <c r="D91" s="335">
        <v>8700</v>
      </c>
      <c r="E91" s="333" t="s">
        <v>339</v>
      </c>
      <c r="F91" s="336" t="s">
        <v>340</v>
      </c>
      <c r="G91" s="69">
        <v>-60</v>
      </c>
      <c r="H91" s="69"/>
      <c r="I91" s="217"/>
      <c r="J91" s="69"/>
      <c r="K91" s="70"/>
      <c r="L91" s="69"/>
      <c r="M91" s="70"/>
      <c r="N91" s="69"/>
      <c r="O91" s="69"/>
      <c r="P91" s="69"/>
      <c r="Q91" s="69"/>
      <c r="R91" s="69"/>
      <c r="S91" s="204">
        <f t="shared" si="0"/>
        <v>-60</v>
      </c>
    </row>
    <row r="92" spans="1:19" s="15" customFormat="1" ht="22.5" customHeight="1">
      <c r="A92" s="18"/>
      <c r="B92" s="20"/>
      <c r="C92" s="105">
        <v>3718000</v>
      </c>
      <c r="D92" s="105">
        <v>9000</v>
      </c>
      <c r="E92" s="107"/>
      <c r="F92" s="108" t="s">
        <v>326</v>
      </c>
      <c r="G92" s="69">
        <f>G93+G99</f>
        <v>20</v>
      </c>
      <c r="H92" s="69">
        <f>H93+H99</f>
        <v>20</v>
      </c>
      <c r="I92" s="217"/>
      <c r="J92" s="69"/>
      <c r="K92" s="70"/>
      <c r="L92" s="69">
        <f>L93+L99</f>
        <v>50</v>
      </c>
      <c r="M92" s="70"/>
      <c r="N92" s="69"/>
      <c r="O92" s="69"/>
      <c r="P92" s="69">
        <f>P93+P99</f>
        <v>50</v>
      </c>
      <c r="Q92" s="69">
        <f>Q93+Q99</f>
        <v>50</v>
      </c>
      <c r="R92" s="69">
        <f>R93+R99</f>
        <v>50</v>
      </c>
      <c r="S92" s="204">
        <f t="shared" si="0"/>
        <v>70</v>
      </c>
    </row>
    <row r="93" spans="1:19" s="15" customFormat="1" ht="22.5" customHeight="1">
      <c r="A93" s="18"/>
      <c r="B93" s="20"/>
      <c r="C93" s="105">
        <v>3719100</v>
      </c>
      <c r="D93" s="105">
        <v>9100</v>
      </c>
      <c r="E93" s="230"/>
      <c r="F93" s="318" t="s">
        <v>319</v>
      </c>
      <c r="G93" s="69">
        <f>G94</f>
        <v>20</v>
      </c>
      <c r="H93" s="69">
        <f>H94</f>
        <v>20</v>
      </c>
      <c r="I93" s="217"/>
      <c r="J93" s="69"/>
      <c r="K93" s="70"/>
      <c r="L93" s="69"/>
      <c r="M93" s="70"/>
      <c r="N93" s="69"/>
      <c r="O93" s="69"/>
      <c r="P93" s="71"/>
      <c r="Q93" s="71"/>
      <c r="R93" s="72"/>
      <c r="S93" s="204">
        <f t="shared" si="0"/>
        <v>20</v>
      </c>
    </row>
    <row r="94" spans="1:19" s="15" customFormat="1" ht="22.5" customHeight="1">
      <c r="A94" s="18"/>
      <c r="B94" s="20"/>
      <c r="C94" s="106">
        <v>3719150</v>
      </c>
      <c r="D94" s="106">
        <v>9150</v>
      </c>
      <c r="E94" s="107" t="s">
        <v>89</v>
      </c>
      <c r="F94" s="133" t="s">
        <v>320</v>
      </c>
      <c r="G94" s="69">
        <v>20</v>
      </c>
      <c r="H94" s="69">
        <v>20</v>
      </c>
      <c r="I94" s="217"/>
      <c r="J94" s="69"/>
      <c r="K94" s="70"/>
      <c r="L94" s="69"/>
      <c r="M94" s="70"/>
      <c r="N94" s="69"/>
      <c r="O94" s="69"/>
      <c r="P94" s="71"/>
      <c r="Q94" s="71"/>
      <c r="R94" s="72"/>
      <c r="S94" s="204">
        <f t="shared" si="0"/>
        <v>20</v>
      </c>
    </row>
    <row r="95" spans="1:19" s="15" customFormat="1" ht="36.75" customHeight="1" hidden="1">
      <c r="A95" s="18"/>
      <c r="B95" s="20"/>
      <c r="C95" s="105"/>
      <c r="D95" s="105"/>
      <c r="E95" s="230"/>
      <c r="F95" s="315"/>
      <c r="G95" s="69"/>
      <c r="H95" s="69"/>
      <c r="I95" s="217"/>
      <c r="J95" s="69"/>
      <c r="K95" s="70"/>
      <c r="L95" s="69"/>
      <c r="M95" s="70"/>
      <c r="N95" s="69"/>
      <c r="O95" s="69"/>
      <c r="P95" s="71"/>
      <c r="Q95" s="71"/>
      <c r="R95" s="72"/>
      <c r="S95" s="204">
        <f t="shared" si="0"/>
        <v>0</v>
      </c>
    </row>
    <row r="96" spans="1:19" s="15" customFormat="1" ht="38.25" customHeight="1" hidden="1">
      <c r="A96" s="18"/>
      <c r="B96" s="20"/>
      <c r="C96" s="106"/>
      <c r="D96" s="316"/>
      <c r="E96" s="317"/>
      <c r="F96" s="130"/>
      <c r="G96" s="69"/>
      <c r="H96" s="69"/>
      <c r="I96" s="69"/>
      <c r="J96" s="69"/>
      <c r="K96" s="70"/>
      <c r="L96" s="69"/>
      <c r="M96" s="70"/>
      <c r="N96" s="69"/>
      <c r="O96" s="69"/>
      <c r="P96" s="71"/>
      <c r="Q96" s="71"/>
      <c r="R96" s="72"/>
      <c r="S96" s="204">
        <f t="shared" si="0"/>
        <v>0</v>
      </c>
    </row>
    <row r="97" spans="1:19" s="15" customFormat="1" ht="38.25" customHeight="1" hidden="1">
      <c r="A97" s="18"/>
      <c r="B97" s="20"/>
      <c r="C97" s="106"/>
      <c r="D97" s="316"/>
      <c r="E97" s="317"/>
      <c r="F97" s="216"/>
      <c r="G97" s="69"/>
      <c r="H97" s="69"/>
      <c r="I97" s="69"/>
      <c r="J97" s="69"/>
      <c r="K97" s="70"/>
      <c r="L97" s="69"/>
      <c r="M97" s="70"/>
      <c r="N97" s="69"/>
      <c r="O97" s="69"/>
      <c r="P97" s="71"/>
      <c r="Q97" s="71"/>
      <c r="R97" s="72"/>
      <c r="S97" s="204">
        <f t="shared" si="0"/>
        <v>0</v>
      </c>
    </row>
    <row r="98" spans="1:19" s="15" customFormat="1" ht="38.25" customHeight="1" hidden="1">
      <c r="A98" s="18"/>
      <c r="B98" s="20"/>
      <c r="C98" s="106"/>
      <c r="D98" s="316"/>
      <c r="E98" s="317"/>
      <c r="F98" s="216"/>
      <c r="G98" s="69"/>
      <c r="H98" s="69"/>
      <c r="I98" s="69"/>
      <c r="J98" s="69"/>
      <c r="K98" s="70"/>
      <c r="L98" s="69"/>
      <c r="M98" s="70"/>
      <c r="N98" s="69"/>
      <c r="O98" s="69"/>
      <c r="P98" s="71"/>
      <c r="Q98" s="71"/>
      <c r="R98" s="72"/>
      <c r="S98" s="204">
        <f t="shared" si="0"/>
        <v>0</v>
      </c>
    </row>
    <row r="99" spans="1:19" s="15" customFormat="1" ht="38.25" customHeight="1">
      <c r="A99" s="18"/>
      <c r="B99" s="20"/>
      <c r="C99" s="105">
        <v>3719700</v>
      </c>
      <c r="D99" s="105">
        <v>9700</v>
      </c>
      <c r="E99" s="230"/>
      <c r="F99" s="315" t="s">
        <v>155</v>
      </c>
      <c r="G99" s="69"/>
      <c r="H99" s="69"/>
      <c r="I99" s="69"/>
      <c r="J99" s="69"/>
      <c r="K99" s="70"/>
      <c r="L99" s="69">
        <f>L100</f>
        <v>50</v>
      </c>
      <c r="M99" s="70"/>
      <c r="N99" s="69"/>
      <c r="O99" s="69"/>
      <c r="P99" s="69">
        <f>P100</f>
        <v>50</v>
      </c>
      <c r="Q99" s="69">
        <f>Q100</f>
        <v>50</v>
      </c>
      <c r="R99" s="69">
        <f>R100</f>
        <v>50</v>
      </c>
      <c r="S99" s="204">
        <f t="shared" si="0"/>
        <v>50</v>
      </c>
    </row>
    <row r="100" spans="1:19" s="15" customFormat="1" ht="38.25" customHeight="1">
      <c r="A100" s="18"/>
      <c r="B100" s="20"/>
      <c r="C100" s="106">
        <v>3719770</v>
      </c>
      <c r="D100" s="316">
        <v>9770</v>
      </c>
      <c r="E100" s="317" t="s">
        <v>89</v>
      </c>
      <c r="F100" s="250" t="s">
        <v>356</v>
      </c>
      <c r="G100" s="69"/>
      <c r="H100" s="69"/>
      <c r="I100" s="69"/>
      <c r="J100" s="69"/>
      <c r="K100" s="70"/>
      <c r="L100" s="69">
        <v>50</v>
      </c>
      <c r="M100" s="70"/>
      <c r="N100" s="69"/>
      <c r="O100" s="69"/>
      <c r="P100" s="71">
        <v>50</v>
      </c>
      <c r="Q100" s="71">
        <v>50</v>
      </c>
      <c r="R100" s="72">
        <v>50</v>
      </c>
      <c r="S100" s="204">
        <f t="shared" si="0"/>
        <v>50</v>
      </c>
    </row>
    <row r="101" spans="1:19" s="15" customFormat="1" ht="18.75">
      <c r="A101" s="26"/>
      <c r="B101" s="27"/>
      <c r="C101" s="97"/>
      <c r="D101" s="97"/>
      <c r="E101" s="97"/>
      <c r="F101" s="98" t="s">
        <v>19</v>
      </c>
      <c r="G101" s="99">
        <f>G12+G43+G63+G72+G80+G88</f>
        <v>3102.4</v>
      </c>
      <c r="H101" s="99">
        <f aca="true" t="shared" si="4" ref="H101:R101">H12+H43+H63+H72+H80+H88</f>
        <v>3162.4</v>
      </c>
      <c r="I101" s="99">
        <f t="shared" si="4"/>
        <v>-205.64999999999998</v>
      </c>
      <c r="J101" s="99">
        <f t="shared" si="4"/>
        <v>268</v>
      </c>
      <c r="K101" s="99">
        <f t="shared" si="4"/>
        <v>0</v>
      </c>
      <c r="L101" s="99">
        <f t="shared" si="4"/>
        <v>2311.5000000000005</v>
      </c>
      <c r="M101" s="99">
        <f t="shared" si="4"/>
        <v>0</v>
      </c>
      <c r="N101" s="99">
        <f t="shared" si="4"/>
        <v>0</v>
      </c>
      <c r="O101" s="99">
        <f t="shared" si="4"/>
        <v>0</v>
      </c>
      <c r="P101" s="99">
        <f t="shared" si="4"/>
        <v>2311.5000000000005</v>
      </c>
      <c r="Q101" s="99">
        <f t="shared" si="4"/>
        <v>2311.5000000000005</v>
      </c>
      <c r="R101" s="99">
        <f t="shared" si="4"/>
        <v>2311.5</v>
      </c>
      <c r="S101" s="205">
        <f t="shared" si="0"/>
        <v>5413.900000000001</v>
      </c>
    </row>
    <row r="102" spans="1:19" s="15" customFormat="1" ht="15.75">
      <c r="A102" s="7"/>
      <c r="B102" s="7"/>
      <c r="C102" s="100"/>
      <c r="D102" s="100"/>
      <c r="E102" s="100"/>
      <c r="F102" s="10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s="15" customFormat="1" ht="23.25" customHeight="1">
      <c r="A103" s="7"/>
      <c r="B103" s="7"/>
      <c r="C103" s="404" t="s">
        <v>5</v>
      </c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</row>
    <row r="104" spans="1:19" s="15" customFormat="1" ht="23.25" customHeight="1">
      <c r="A104" s="7"/>
      <c r="B104" s="7"/>
      <c r="C104" s="404" t="s">
        <v>4</v>
      </c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</row>
    <row r="105" spans="1:19" s="15" customFormat="1" ht="29.25" customHeight="1">
      <c r="A105" s="7"/>
      <c r="B105" s="7"/>
      <c r="C105" s="404" t="s">
        <v>6</v>
      </c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</row>
    <row r="106" spans="1:19" s="15" customFormat="1" ht="27.75" customHeight="1">
      <c r="A106" s="7"/>
      <c r="B106" s="7"/>
      <c r="C106" s="404" t="s">
        <v>7</v>
      </c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</row>
    <row r="107" spans="3:19" ht="12.75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3:19" ht="12.75">
      <c r="C108" s="101"/>
      <c r="D108" s="101"/>
      <c r="E108" s="101"/>
      <c r="F108" s="101"/>
      <c r="G108" s="101"/>
      <c r="H108" s="101"/>
      <c r="I108" s="102"/>
      <c r="J108" s="102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3:19" ht="12.75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3:19" ht="12.75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3:19" ht="12.75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3:19" ht="12.75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3:19" ht="12.75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3:19" ht="12.75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3:19" ht="12.75"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3:19" ht="12.75"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3:19" ht="12.75"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3:19" ht="12.75"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3:19" ht="12.75"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3:19" ht="12.75"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3:19" ht="12.75"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3:19" ht="12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3:19" ht="12.75"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3:19" ht="12.75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3:19" ht="12.75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3:19" ht="12.75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3:19" ht="12.75"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3:19" ht="12.75"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3:19" ht="12.7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3:19" ht="12.75"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3:19" ht="12.75"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3:19" ht="12.75"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</sheetData>
  <mergeCells count="28">
    <mergeCell ref="C103:S103"/>
    <mergeCell ref="C104:S104"/>
    <mergeCell ref="C105:S105"/>
    <mergeCell ref="C106:S106"/>
    <mergeCell ref="R6:R8"/>
    <mergeCell ref="I7:I8"/>
    <mergeCell ref="J7:J8"/>
    <mergeCell ref="N7:N8"/>
    <mergeCell ref="O7:O8"/>
    <mergeCell ref="Q7:Q8"/>
    <mergeCell ref="L6:L8"/>
    <mergeCell ref="M6:M8"/>
    <mergeCell ref="N6:O6"/>
    <mergeCell ref="P6:P8"/>
    <mergeCell ref="G6:G8"/>
    <mergeCell ref="H6:H8"/>
    <mergeCell ref="I6:J6"/>
    <mergeCell ref="K6:K8"/>
    <mergeCell ref="C1:S1"/>
    <mergeCell ref="N2:S2"/>
    <mergeCell ref="C3:S3"/>
    <mergeCell ref="C5:C8"/>
    <mergeCell ref="D5:D8"/>
    <mergeCell ref="E5:E8"/>
    <mergeCell ref="F5:F8"/>
    <mergeCell ref="G5:K5"/>
    <mergeCell ref="L5:Q5"/>
    <mergeCell ref="S5:S8"/>
  </mergeCells>
  <printOptions/>
  <pageMargins left="0.82" right="0.2" top="0.23" bottom="0.2" header="0.2" footer="0.2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workbookViewId="0" topLeftCell="C7">
      <selection activeCell="C3" sqref="C3:AA45"/>
    </sheetView>
  </sheetViews>
  <sheetFormatPr defaultColWidth="9.16015625" defaultRowHeight="12.75"/>
  <cols>
    <col min="1" max="1" width="0.328125" style="236" hidden="1" customWidth="1"/>
    <col min="2" max="2" width="4.33203125" style="236" hidden="1" customWidth="1"/>
    <col min="3" max="3" width="0.328125" style="236" customWidth="1"/>
    <col min="4" max="4" width="10" style="236" customWidth="1"/>
    <col min="5" max="5" width="47.33203125" style="236" customWidth="1"/>
    <col min="6" max="6" width="21" style="236" customWidth="1"/>
    <col min="7" max="7" width="23.66015625" style="236" customWidth="1"/>
    <col min="8" max="8" width="18.83203125" style="236" customWidth="1"/>
    <col min="9" max="12" width="19.33203125" style="236" customWidth="1"/>
    <col min="13" max="13" width="19.33203125" style="236" hidden="1" customWidth="1"/>
    <col min="14" max="14" width="24.83203125" style="236" hidden="1" customWidth="1"/>
    <col min="15" max="15" width="20.83203125" style="236" customWidth="1"/>
    <col min="16" max="21" width="20.83203125" style="236" hidden="1" customWidth="1"/>
    <col min="22" max="23" width="24.66015625" style="236" customWidth="1"/>
    <col min="24" max="24" width="24.66015625" style="236" hidden="1" customWidth="1"/>
    <col min="25" max="25" width="24.83203125" style="236" customWidth="1"/>
    <col min="26" max="26" width="28.5" style="236" hidden="1" customWidth="1"/>
    <col min="27" max="27" width="25.66015625" style="236" customWidth="1"/>
    <col min="28" max="16384" width="9.16015625" style="236" customWidth="1"/>
  </cols>
  <sheetData>
    <row r="1" spans="4:5" ht="2.25" customHeight="1">
      <c r="D1" s="237"/>
      <c r="E1" s="237"/>
    </row>
    <row r="2" ht="9" customHeight="1"/>
    <row r="3" spans="5:26" ht="74.25" customHeight="1">
      <c r="E3" s="238"/>
      <c r="F3" s="238"/>
      <c r="G3" s="238"/>
      <c r="H3" s="238"/>
      <c r="I3" s="238"/>
      <c r="J3" s="238"/>
      <c r="K3" s="238"/>
      <c r="L3" s="238"/>
      <c r="M3" s="238"/>
      <c r="O3" s="239"/>
      <c r="P3" s="239"/>
      <c r="Q3" s="239"/>
      <c r="R3" s="239"/>
      <c r="S3" s="239"/>
      <c r="T3" s="239"/>
      <c r="U3" s="239"/>
      <c r="V3" s="414" t="s">
        <v>361</v>
      </c>
      <c r="W3" s="414"/>
      <c r="X3" s="414"/>
      <c r="Y3" s="414"/>
      <c r="Z3" s="414"/>
    </row>
    <row r="4" spans="5:25" ht="3" customHeight="1">
      <c r="E4" s="238"/>
      <c r="F4" s="238"/>
      <c r="G4" s="238"/>
      <c r="H4" s="238"/>
      <c r="I4" s="238"/>
      <c r="J4" s="238"/>
      <c r="K4" s="238"/>
      <c r="L4" s="238"/>
      <c r="M4" s="238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5:25" ht="0.75" customHeight="1"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6" spans="5:25" ht="23.25" customHeight="1" hidden="1"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</row>
    <row r="7" spans="1:26" ht="105" customHeight="1">
      <c r="A7" s="240"/>
      <c r="B7" s="240"/>
      <c r="C7" s="240"/>
      <c r="D7" s="415" t="s">
        <v>332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</row>
    <row r="8" spans="1:25" ht="24" customHeight="1">
      <c r="A8" s="240"/>
      <c r="B8" s="240"/>
      <c r="C8" s="240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1:27" ht="54" customHeight="1">
      <c r="A9" s="240"/>
      <c r="B9" s="240"/>
      <c r="C9" s="240"/>
      <c r="D9" s="416" t="s">
        <v>217</v>
      </c>
      <c r="E9" s="417" t="s">
        <v>218</v>
      </c>
      <c r="F9" s="405" t="s">
        <v>219</v>
      </c>
      <c r="G9" s="418" t="s">
        <v>220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20"/>
      <c r="AA9" s="350" t="s">
        <v>357</v>
      </c>
    </row>
    <row r="10" spans="1:27" s="250" customFormat="1" ht="0.75" customHeight="1" hidden="1">
      <c r="A10" s="244" t="s">
        <v>221</v>
      </c>
      <c r="B10" s="245" t="s">
        <v>222</v>
      </c>
      <c r="C10" s="246">
        <v>0</v>
      </c>
      <c r="D10" s="416"/>
      <c r="E10" s="417"/>
      <c r="F10" s="405"/>
      <c r="G10" s="247"/>
      <c r="H10" s="247"/>
      <c r="I10" s="247"/>
      <c r="J10" s="247"/>
      <c r="K10" s="247"/>
      <c r="L10" s="247"/>
      <c r="M10" s="247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9"/>
      <c r="AA10" s="266"/>
    </row>
    <row r="11" spans="1:27" s="250" customFormat="1" ht="0.75" customHeight="1" hidden="1">
      <c r="A11" s="244"/>
      <c r="B11" s="245"/>
      <c r="C11" s="246"/>
      <c r="D11" s="416"/>
      <c r="E11" s="417"/>
      <c r="F11" s="405"/>
      <c r="G11" s="251"/>
      <c r="H11" s="251"/>
      <c r="I11" s="251"/>
      <c r="J11" s="251"/>
      <c r="K11" s="251"/>
      <c r="L11" s="251"/>
      <c r="M11" s="251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3"/>
      <c r="AA11" s="266"/>
    </row>
    <row r="12" spans="1:27" s="250" customFormat="1" ht="18" customHeight="1">
      <c r="A12" s="244"/>
      <c r="B12" s="245"/>
      <c r="C12" s="246"/>
      <c r="D12" s="416"/>
      <c r="E12" s="417"/>
      <c r="F12" s="405"/>
      <c r="G12" s="406" t="s">
        <v>223</v>
      </c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8"/>
      <c r="Z12" s="254" t="s">
        <v>224</v>
      </c>
      <c r="AA12" s="349" t="s">
        <v>224</v>
      </c>
    </row>
    <row r="13" spans="1:27" s="250" customFormat="1" ht="46.5" customHeight="1">
      <c r="A13" s="244" t="s">
        <v>225</v>
      </c>
      <c r="B13" s="245" t="s">
        <v>222</v>
      </c>
      <c r="C13" s="246">
        <v>0</v>
      </c>
      <c r="D13" s="416"/>
      <c r="E13" s="417"/>
      <c r="F13" s="405"/>
      <c r="G13" s="364" t="s">
        <v>290</v>
      </c>
      <c r="H13" s="359" t="s">
        <v>226</v>
      </c>
      <c r="I13" s="360"/>
      <c r="J13" s="360"/>
      <c r="K13" s="360"/>
      <c r="L13" s="360"/>
      <c r="M13" s="360"/>
      <c r="N13" s="360"/>
      <c r="O13" s="361"/>
      <c r="P13" s="243" t="s">
        <v>227</v>
      </c>
      <c r="Q13" s="359" t="s">
        <v>227</v>
      </c>
      <c r="R13" s="360"/>
      <c r="S13" s="360"/>
      <c r="T13" s="361"/>
      <c r="U13" s="359" t="s">
        <v>228</v>
      </c>
      <c r="V13" s="360"/>
      <c r="W13" s="361"/>
      <c r="X13" s="409" t="s">
        <v>229</v>
      </c>
      <c r="Y13" s="361" t="s">
        <v>230</v>
      </c>
      <c r="Z13" s="235" t="s">
        <v>226</v>
      </c>
      <c r="AA13" s="413" t="s">
        <v>358</v>
      </c>
    </row>
    <row r="14" spans="1:27" s="250" customFormat="1" ht="1.5" customHeight="1">
      <c r="A14" s="244"/>
      <c r="B14" s="245"/>
      <c r="C14" s="246"/>
      <c r="D14" s="416"/>
      <c r="E14" s="417"/>
      <c r="F14" s="405"/>
      <c r="G14" s="362"/>
      <c r="H14" s="354"/>
      <c r="I14" s="410"/>
      <c r="J14" s="410"/>
      <c r="K14" s="410"/>
      <c r="L14" s="410"/>
      <c r="M14" s="410"/>
      <c r="N14" s="410"/>
      <c r="O14" s="411"/>
      <c r="P14" s="257"/>
      <c r="Q14" s="354"/>
      <c r="R14" s="410"/>
      <c r="S14" s="410"/>
      <c r="T14" s="411"/>
      <c r="U14" s="258"/>
      <c r="V14" s="258"/>
      <c r="W14" s="258"/>
      <c r="X14" s="376"/>
      <c r="Y14" s="412"/>
      <c r="Z14" s="367" t="s">
        <v>231</v>
      </c>
      <c r="AA14" s="413"/>
    </row>
    <row r="15" spans="1:27" s="250" customFormat="1" ht="114.75" customHeight="1">
      <c r="A15" s="244"/>
      <c r="B15" s="245"/>
      <c r="C15" s="246"/>
      <c r="D15" s="416"/>
      <c r="E15" s="417"/>
      <c r="F15" s="405"/>
      <c r="G15" s="362"/>
      <c r="H15" s="364" t="s">
        <v>232</v>
      </c>
      <c r="I15" s="364" t="s">
        <v>233</v>
      </c>
      <c r="J15" s="405" t="s">
        <v>231</v>
      </c>
      <c r="K15" s="405"/>
      <c r="L15" s="405"/>
      <c r="M15" s="405"/>
      <c r="N15" s="405"/>
      <c r="O15" s="405" t="s">
        <v>234</v>
      </c>
      <c r="P15" s="405" t="s">
        <v>235</v>
      </c>
      <c r="Q15" s="406" t="s">
        <v>235</v>
      </c>
      <c r="R15" s="407"/>
      <c r="S15" s="408"/>
      <c r="T15" s="409" t="s">
        <v>236</v>
      </c>
      <c r="U15" s="405" t="s">
        <v>237</v>
      </c>
      <c r="V15" s="405"/>
      <c r="W15" s="409" t="s">
        <v>19</v>
      </c>
      <c r="X15" s="376"/>
      <c r="Y15" s="412"/>
      <c r="Z15" s="355"/>
      <c r="AA15" s="413"/>
    </row>
    <row r="16" spans="1:27" s="250" customFormat="1" ht="3.75" customHeight="1" hidden="1">
      <c r="A16" s="244"/>
      <c r="B16" s="245"/>
      <c r="C16" s="246"/>
      <c r="D16" s="416"/>
      <c r="E16" s="417"/>
      <c r="F16" s="405"/>
      <c r="G16" s="362"/>
      <c r="H16" s="362"/>
      <c r="I16" s="362"/>
      <c r="J16" s="344"/>
      <c r="K16" s="344"/>
      <c r="L16" s="344"/>
      <c r="M16" s="344"/>
      <c r="N16" s="366" t="s">
        <v>238</v>
      </c>
      <c r="O16" s="405"/>
      <c r="P16" s="405"/>
      <c r="Q16" s="251"/>
      <c r="R16" s="251"/>
      <c r="S16" s="364" t="s">
        <v>239</v>
      </c>
      <c r="T16" s="376"/>
      <c r="U16" s="364"/>
      <c r="V16" s="365" t="s">
        <v>240</v>
      </c>
      <c r="W16" s="376"/>
      <c r="X16" s="377"/>
      <c r="Y16" s="412"/>
      <c r="Z16" s="356" t="s">
        <v>66</v>
      </c>
      <c r="AA16" s="413"/>
    </row>
    <row r="17" spans="1:27" s="250" customFormat="1" ht="88.5" customHeight="1">
      <c r="A17" s="244"/>
      <c r="B17" s="245"/>
      <c r="C17" s="246"/>
      <c r="D17" s="416"/>
      <c r="E17" s="417"/>
      <c r="F17" s="405"/>
      <c r="G17" s="362"/>
      <c r="H17" s="362"/>
      <c r="I17" s="362"/>
      <c r="J17" s="365" t="s">
        <v>351</v>
      </c>
      <c r="K17" s="365" t="s">
        <v>239</v>
      </c>
      <c r="L17" s="365" t="s">
        <v>279</v>
      </c>
      <c r="M17" s="344" t="s">
        <v>241</v>
      </c>
      <c r="N17" s="366"/>
      <c r="O17" s="405"/>
      <c r="P17" s="362"/>
      <c r="Q17" s="256" t="s">
        <v>242</v>
      </c>
      <c r="R17" s="256" t="s">
        <v>243</v>
      </c>
      <c r="S17" s="362"/>
      <c r="T17" s="376"/>
      <c r="U17" s="362"/>
      <c r="V17" s="365"/>
      <c r="W17" s="376"/>
      <c r="X17" s="362" t="s">
        <v>244</v>
      </c>
      <c r="Y17" s="412"/>
      <c r="Z17" s="357"/>
      <c r="AA17" s="413"/>
    </row>
    <row r="18" spans="1:27" s="250" customFormat="1" ht="6" customHeight="1">
      <c r="A18" s="244" t="s">
        <v>245</v>
      </c>
      <c r="B18" s="245" t="s">
        <v>222</v>
      </c>
      <c r="C18" s="246">
        <v>0</v>
      </c>
      <c r="D18" s="416"/>
      <c r="E18" s="417"/>
      <c r="F18" s="405"/>
      <c r="G18" s="363"/>
      <c r="H18" s="363"/>
      <c r="I18" s="363"/>
      <c r="J18" s="365"/>
      <c r="K18" s="365"/>
      <c r="L18" s="365"/>
      <c r="M18" s="344"/>
      <c r="N18" s="366"/>
      <c r="O18" s="405"/>
      <c r="P18" s="363"/>
      <c r="Q18" s="255"/>
      <c r="R18" s="255"/>
      <c r="S18" s="363"/>
      <c r="T18" s="377"/>
      <c r="U18" s="363"/>
      <c r="V18" s="365"/>
      <c r="W18" s="377"/>
      <c r="X18" s="363"/>
      <c r="Y18" s="411"/>
      <c r="Z18" s="358"/>
      <c r="AA18" s="413"/>
    </row>
    <row r="19" spans="1:27" s="250" customFormat="1" ht="29.25" customHeight="1">
      <c r="A19" s="259"/>
      <c r="B19" s="260"/>
      <c r="C19" s="261"/>
      <c r="D19" s="262"/>
      <c r="E19" s="263" t="s">
        <v>246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>
        <f>H19+I19+J19+K19+L19</f>
        <v>0</v>
      </c>
      <c r="P19" s="265"/>
      <c r="Q19" s="265"/>
      <c r="R19" s="265"/>
      <c r="S19" s="265"/>
      <c r="T19" s="265">
        <f>Q19+R19+S19</f>
        <v>0</v>
      </c>
      <c r="U19" s="265"/>
      <c r="V19" s="265"/>
      <c r="W19" s="265">
        <f>U19+V19</f>
        <v>0</v>
      </c>
      <c r="X19" s="265"/>
      <c r="Y19" s="265">
        <f>G19+O19+T19+W19+X19</f>
        <v>0</v>
      </c>
      <c r="Z19" s="266"/>
      <c r="AA19" s="267">
        <v>50</v>
      </c>
    </row>
    <row r="20" spans="1:27" s="250" customFormat="1" ht="29.25" customHeight="1">
      <c r="A20" s="259"/>
      <c r="B20" s="260"/>
      <c r="C20" s="261"/>
      <c r="D20" s="262"/>
      <c r="E20" s="263" t="s">
        <v>247</v>
      </c>
      <c r="F20" s="267"/>
      <c r="G20" s="267"/>
      <c r="H20" s="267"/>
      <c r="I20" s="267"/>
      <c r="J20" s="267"/>
      <c r="K20" s="267">
        <v>10</v>
      </c>
      <c r="L20" s="267"/>
      <c r="M20" s="267"/>
      <c r="N20" s="267"/>
      <c r="O20" s="265">
        <f aca="true" t="shared" si="0" ref="O20:O42">H20+I20+J20+K20+L20</f>
        <v>10</v>
      </c>
      <c r="P20" s="265"/>
      <c r="Q20" s="265"/>
      <c r="R20" s="265"/>
      <c r="S20" s="265"/>
      <c r="T20" s="265">
        <f aca="true" t="shared" si="1" ref="T20:T42">Q20+R20+S20</f>
        <v>0</v>
      </c>
      <c r="U20" s="265"/>
      <c r="V20" s="265"/>
      <c r="W20" s="265">
        <f aca="true" t="shared" si="2" ref="W20:W42">U20+V20</f>
        <v>0</v>
      </c>
      <c r="X20" s="265"/>
      <c r="Y20" s="265">
        <f aca="true" t="shared" si="3" ref="Y20:Y42">G20+O20+T20+W20+X20</f>
        <v>10</v>
      </c>
      <c r="Z20" s="266"/>
      <c r="AA20" s="266"/>
    </row>
    <row r="21" spans="1:27" s="250" customFormat="1" ht="29.25" customHeight="1">
      <c r="A21" s="259"/>
      <c r="B21" s="260"/>
      <c r="C21" s="261"/>
      <c r="D21" s="262"/>
      <c r="E21" s="263" t="s">
        <v>248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5">
        <f t="shared" si="0"/>
        <v>0</v>
      </c>
      <c r="P21" s="265"/>
      <c r="Q21" s="265"/>
      <c r="R21" s="265"/>
      <c r="S21" s="265"/>
      <c r="T21" s="265">
        <f t="shared" si="1"/>
        <v>0</v>
      </c>
      <c r="U21" s="265"/>
      <c r="V21" s="265"/>
      <c r="W21" s="265">
        <f t="shared" si="2"/>
        <v>0</v>
      </c>
      <c r="X21" s="265"/>
      <c r="Y21" s="265">
        <f t="shared" si="3"/>
        <v>0</v>
      </c>
      <c r="Z21" s="266"/>
      <c r="AA21" s="266"/>
    </row>
    <row r="22" spans="1:27" s="250" customFormat="1" ht="29.25" customHeight="1">
      <c r="A22" s="259"/>
      <c r="B22" s="260"/>
      <c r="C22" s="261"/>
      <c r="D22" s="262"/>
      <c r="E22" s="263" t="s">
        <v>249</v>
      </c>
      <c r="F22" s="267"/>
      <c r="G22" s="267"/>
      <c r="H22" s="267"/>
      <c r="I22" s="267"/>
      <c r="J22" s="267"/>
      <c r="K22" s="267"/>
      <c r="L22" s="267"/>
      <c r="M22" s="267"/>
      <c r="N22" s="267"/>
      <c r="O22" s="265">
        <f t="shared" si="0"/>
        <v>0</v>
      </c>
      <c r="P22" s="265"/>
      <c r="Q22" s="265"/>
      <c r="R22" s="265"/>
      <c r="S22" s="265"/>
      <c r="T22" s="265">
        <f t="shared" si="1"/>
        <v>0</v>
      </c>
      <c r="U22" s="265"/>
      <c r="V22" s="265"/>
      <c r="W22" s="265">
        <f t="shared" si="2"/>
        <v>0</v>
      </c>
      <c r="X22" s="265"/>
      <c r="Y22" s="265">
        <f t="shared" si="3"/>
        <v>0</v>
      </c>
      <c r="Z22" s="266"/>
      <c r="AA22" s="266"/>
    </row>
    <row r="23" spans="1:27" s="250" customFormat="1" ht="29.25" customHeight="1">
      <c r="A23" s="259"/>
      <c r="B23" s="260"/>
      <c r="C23" s="261"/>
      <c r="D23" s="262"/>
      <c r="E23" s="263" t="s">
        <v>250</v>
      </c>
      <c r="F23" s="267">
        <v>20</v>
      </c>
      <c r="G23" s="267"/>
      <c r="H23" s="267"/>
      <c r="I23" s="267"/>
      <c r="J23" s="267"/>
      <c r="K23" s="267"/>
      <c r="L23" s="267"/>
      <c r="M23" s="267"/>
      <c r="N23" s="267"/>
      <c r="O23" s="265">
        <f t="shared" si="0"/>
        <v>0</v>
      </c>
      <c r="P23" s="265"/>
      <c r="Q23" s="265"/>
      <c r="R23" s="265"/>
      <c r="S23" s="265"/>
      <c r="T23" s="265">
        <f t="shared" si="1"/>
        <v>0</v>
      </c>
      <c r="U23" s="265"/>
      <c r="V23" s="265"/>
      <c r="W23" s="265">
        <f t="shared" si="2"/>
        <v>0</v>
      </c>
      <c r="X23" s="265"/>
      <c r="Y23" s="265">
        <f t="shared" si="3"/>
        <v>0</v>
      </c>
      <c r="Z23" s="266"/>
      <c r="AA23" s="266"/>
    </row>
    <row r="24" spans="1:27" s="250" customFormat="1" ht="29.25" customHeight="1">
      <c r="A24" s="259"/>
      <c r="B24" s="260"/>
      <c r="C24" s="261"/>
      <c r="D24" s="262"/>
      <c r="E24" s="263" t="s">
        <v>251</v>
      </c>
      <c r="F24" s="267"/>
      <c r="G24" s="267"/>
      <c r="H24" s="267"/>
      <c r="I24" s="267"/>
      <c r="J24" s="267"/>
      <c r="K24" s="267"/>
      <c r="L24" s="267"/>
      <c r="M24" s="267"/>
      <c r="N24" s="267"/>
      <c r="O24" s="265">
        <f t="shared" si="0"/>
        <v>0</v>
      </c>
      <c r="P24" s="265"/>
      <c r="Q24" s="265"/>
      <c r="R24" s="265"/>
      <c r="S24" s="265"/>
      <c r="T24" s="265">
        <f t="shared" si="1"/>
        <v>0</v>
      </c>
      <c r="U24" s="265"/>
      <c r="V24" s="265"/>
      <c r="W24" s="265">
        <f t="shared" si="2"/>
        <v>0</v>
      </c>
      <c r="X24" s="265"/>
      <c r="Y24" s="265">
        <f t="shared" si="3"/>
        <v>0</v>
      </c>
      <c r="Z24" s="266"/>
      <c r="AA24" s="266"/>
    </row>
    <row r="25" spans="1:27" s="250" customFormat="1" ht="29.25" customHeight="1">
      <c r="A25" s="259"/>
      <c r="B25" s="260"/>
      <c r="C25" s="261"/>
      <c r="D25" s="262"/>
      <c r="E25" s="263" t="s">
        <v>252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5">
        <f t="shared" si="0"/>
        <v>0</v>
      </c>
      <c r="P25" s="265"/>
      <c r="Q25" s="265"/>
      <c r="R25" s="265"/>
      <c r="S25" s="265"/>
      <c r="T25" s="265">
        <f t="shared" si="1"/>
        <v>0</v>
      </c>
      <c r="U25" s="265"/>
      <c r="V25" s="265"/>
      <c r="W25" s="265">
        <f t="shared" si="2"/>
        <v>0</v>
      </c>
      <c r="X25" s="265"/>
      <c r="Y25" s="265">
        <f t="shared" si="3"/>
        <v>0</v>
      </c>
      <c r="Z25" s="266"/>
      <c r="AA25" s="266"/>
    </row>
    <row r="26" spans="1:27" s="250" customFormat="1" ht="29.25" customHeight="1">
      <c r="A26" s="259"/>
      <c r="B26" s="260"/>
      <c r="C26" s="261"/>
      <c r="D26" s="262"/>
      <c r="E26" s="263" t="s">
        <v>253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5">
        <f t="shared" si="0"/>
        <v>0</v>
      </c>
      <c r="P26" s="265"/>
      <c r="Q26" s="265"/>
      <c r="R26" s="265"/>
      <c r="S26" s="265"/>
      <c r="T26" s="265">
        <f t="shared" si="1"/>
        <v>0</v>
      </c>
      <c r="U26" s="265"/>
      <c r="V26" s="265"/>
      <c r="W26" s="265">
        <f t="shared" si="2"/>
        <v>0</v>
      </c>
      <c r="X26" s="265"/>
      <c r="Y26" s="265">
        <f t="shared" si="3"/>
        <v>0</v>
      </c>
      <c r="Z26" s="266"/>
      <c r="AA26" s="266"/>
    </row>
    <row r="27" spans="1:27" s="250" customFormat="1" ht="29.25" customHeight="1">
      <c r="A27" s="259"/>
      <c r="B27" s="260"/>
      <c r="C27" s="261"/>
      <c r="D27" s="262"/>
      <c r="E27" s="263" t="s">
        <v>254</v>
      </c>
      <c r="F27" s="267"/>
      <c r="G27" s="267"/>
      <c r="H27" s="267"/>
      <c r="I27" s="267"/>
      <c r="J27" s="267"/>
      <c r="K27" s="267">
        <v>0.5</v>
      </c>
      <c r="L27" s="267">
        <f>4.2+39</f>
        <v>43.2</v>
      </c>
      <c r="M27" s="267"/>
      <c r="N27" s="267"/>
      <c r="O27" s="265">
        <f t="shared" si="0"/>
        <v>43.7</v>
      </c>
      <c r="P27" s="265"/>
      <c r="Q27" s="265"/>
      <c r="R27" s="265"/>
      <c r="S27" s="265"/>
      <c r="T27" s="265">
        <f t="shared" si="1"/>
        <v>0</v>
      </c>
      <c r="U27" s="265"/>
      <c r="V27" s="265"/>
      <c r="W27" s="265">
        <f t="shared" si="2"/>
        <v>0</v>
      </c>
      <c r="X27" s="265"/>
      <c r="Y27" s="265">
        <f t="shared" si="3"/>
        <v>43.7</v>
      </c>
      <c r="Z27" s="266"/>
      <c r="AA27" s="266"/>
    </row>
    <row r="28" spans="1:27" s="250" customFormat="1" ht="29.25" customHeight="1">
      <c r="A28" s="259"/>
      <c r="B28" s="260"/>
      <c r="C28" s="261"/>
      <c r="D28" s="262"/>
      <c r="E28" s="263" t="s">
        <v>255</v>
      </c>
      <c r="F28" s="267"/>
      <c r="G28" s="267"/>
      <c r="H28" s="267"/>
      <c r="I28" s="267"/>
      <c r="J28" s="267"/>
      <c r="K28" s="267"/>
      <c r="L28" s="267"/>
      <c r="M28" s="267"/>
      <c r="N28" s="267"/>
      <c r="O28" s="265">
        <f t="shared" si="0"/>
        <v>0</v>
      </c>
      <c r="P28" s="265"/>
      <c r="Q28" s="265"/>
      <c r="R28" s="265"/>
      <c r="S28" s="265"/>
      <c r="T28" s="265">
        <f t="shared" si="1"/>
        <v>0</v>
      </c>
      <c r="U28" s="265"/>
      <c r="V28" s="265"/>
      <c r="W28" s="265">
        <f t="shared" si="2"/>
        <v>0</v>
      </c>
      <c r="X28" s="265"/>
      <c r="Y28" s="265">
        <f t="shared" si="3"/>
        <v>0</v>
      </c>
      <c r="Z28" s="266"/>
      <c r="AA28" s="266"/>
    </row>
    <row r="29" spans="1:27" s="250" customFormat="1" ht="29.25" customHeight="1">
      <c r="A29" s="259"/>
      <c r="B29" s="260"/>
      <c r="C29" s="261"/>
      <c r="D29" s="262"/>
      <c r="E29" s="263" t="s">
        <v>256</v>
      </c>
      <c r="F29" s="267"/>
      <c r="G29" s="267"/>
      <c r="H29" s="267">
        <v>1</v>
      </c>
      <c r="I29" s="267">
        <v>37.9</v>
      </c>
      <c r="J29" s="267">
        <v>47.3</v>
      </c>
      <c r="K29" s="267"/>
      <c r="L29" s="267"/>
      <c r="M29" s="267"/>
      <c r="N29" s="267"/>
      <c r="O29" s="265">
        <f t="shared" si="0"/>
        <v>86.19999999999999</v>
      </c>
      <c r="P29" s="265"/>
      <c r="Q29" s="265"/>
      <c r="R29" s="265"/>
      <c r="S29" s="265"/>
      <c r="T29" s="265">
        <f t="shared" si="1"/>
        <v>0</v>
      </c>
      <c r="U29" s="265"/>
      <c r="V29" s="265"/>
      <c r="W29" s="265">
        <f t="shared" si="2"/>
        <v>0</v>
      </c>
      <c r="X29" s="265"/>
      <c r="Y29" s="265">
        <f t="shared" si="3"/>
        <v>86.19999999999999</v>
      </c>
      <c r="Z29" s="266"/>
      <c r="AA29" s="266"/>
    </row>
    <row r="30" spans="1:27" s="250" customFormat="1" ht="29.25" customHeight="1">
      <c r="A30" s="259"/>
      <c r="B30" s="260"/>
      <c r="C30" s="261"/>
      <c r="D30" s="262"/>
      <c r="E30" s="263" t="s">
        <v>257</v>
      </c>
      <c r="F30" s="267"/>
      <c r="G30" s="267">
        <v>3</v>
      </c>
      <c r="H30" s="267">
        <v>80</v>
      </c>
      <c r="I30" s="267">
        <v>20</v>
      </c>
      <c r="J30" s="267"/>
      <c r="K30" s="267"/>
      <c r="L30" s="267"/>
      <c r="M30" s="267"/>
      <c r="N30" s="267"/>
      <c r="O30" s="265">
        <f t="shared" si="0"/>
        <v>100</v>
      </c>
      <c r="P30" s="265"/>
      <c r="Q30" s="265"/>
      <c r="R30" s="265"/>
      <c r="S30" s="265"/>
      <c r="T30" s="265">
        <f t="shared" si="1"/>
        <v>0</v>
      </c>
      <c r="U30" s="265"/>
      <c r="V30" s="265">
        <v>35.4</v>
      </c>
      <c r="W30" s="265">
        <f t="shared" si="2"/>
        <v>35.4</v>
      </c>
      <c r="X30" s="265"/>
      <c r="Y30" s="265">
        <f t="shared" si="3"/>
        <v>138.4</v>
      </c>
      <c r="Z30" s="266"/>
      <c r="AA30" s="266"/>
    </row>
    <row r="31" spans="1:27" s="250" customFormat="1" ht="29.25" customHeight="1">
      <c r="A31" s="259"/>
      <c r="B31" s="260"/>
      <c r="C31" s="261"/>
      <c r="D31" s="262"/>
      <c r="E31" s="263" t="s">
        <v>258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5">
        <f t="shared" si="0"/>
        <v>0</v>
      </c>
      <c r="P31" s="265"/>
      <c r="Q31" s="265"/>
      <c r="R31" s="265"/>
      <c r="S31" s="265"/>
      <c r="T31" s="265">
        <f t="shared" si="1"/>
        <v>0</v>
      </c>
      <c r="U31" s="265"/>
      <c r="V31" s="265"/>
      <c r="W31" s="265">
        <f t="shared" si="2"/>
        <v>0</v>
      </c>
      <c r="X31" s="265"/>
      <c r="Y31" s="265">
        <f t="shared" si="3"/>
        <v>0</v>
      </c>
      <c r="Z31" s="266"/>
      <c r="AA31" s="266"/>
    </row>
    <row r="32" spans="1:27" s="250" customFormat="1" ht="29.25" customHeight="1">
      <c r="A32" s="259"/>
      <c r="B32" s="260"/>
      <c r="C32" s="261"/>
      <c r="D32" s="262"/>
      <c r="E32" s="263" t="s">
        <v>259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5">
        <f t="shared" si="0"/>
        <v>0</v>
      </c>
      <c r="P32" s="265"/>
      <c r="Q32" s="265"/>
      <c r="R32" s="265"/>
      <c r="S32" s="265"/>
      <c r="T32" s="265">
        <f t="shared" si="1"/>
        <v>0</v>
      </c>
      <c r="U32" s="265"/>
      <c r="V32" s="265"/>
      <c r="W32" s="265">
        <f t="shared" si="2"/>
        <v>0</v>
      </c>
      <c r="X32" s="265"/>
      <c r="Y32" s="265">
        <f t="shared" si="3"/>
        <v>0</v>
      </c>
      <c r="Z32" s="266"/>
      <c r="AA32" s="266"/>
    </row>
    <row r="33" spans="1:27" s="250" customFormat="1" ht="29.25" customHeight="1">
      <c r="A33" s="259"/>
      <c r="B33" s="260"/>
      <c r="C33" s="261"/>
      <c r="D33" s="262"/>
      <c r="E33" s="263" t="s">
        <v>260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5">
        <f t="shared" si="0"/>
        <v>0</v>
      </c>
      <c r="P33" s="265"/>
      <c r="Q33" s="265"/>
      <c r="R33" s="265"/>
      <c r="S33" s="265"/>
      <c r="T33" s="265">
        <f t="shared" si="1"/>
        <v>0</v>
      </c>
      <c r="U33" s="265"/>
      <c r="V33" s="265"/>
      <c r="W33" s="265">
        <f t="shared" si="2"/>
        <v>0</v>
      </c>
      <c r="X33" s="265"/>
      <c r="Y33" s="265">
        <f t="shared" si="3"/>
        <v>0</v>
      </c>
      <c r="Z33" s="266"/>
      <c r="AA33" s="266"/>
    </row>
    <row r="34" spans="1:27" s="250" customFormat="1" ht="29.25" customHeight="1">
      <c r="A34" s="259"/>
      <c r="B34" s="260"/>
      <c r="C34" s="261"/>
      <c r="D34" s="262"/>
      <c r="E34" s="263" t="s">
        <v>261</v>
      </c>
      <c r="F34" s="267"/>
      <c r="G34" s="267"/>
      <c r="H34" s="267"/>
      <c r="I34" s="267"/>
      <c r="J34" s="267"/>
      <c r="K34" s="267"/>
      <c r="L34" s="267"/>
      <c r="M34" s="267"/>
      <c r="N34" s="267"/>
      <c r="O34" s="265">
        <f t="shared" si="0"/>
        <v>0</v>
      </c>
      <c r="P34" s="265"/>
      <c r="Q34" s="265"/>
      <c r="R34" s="265"/>
      <c r="S34" s="265"/>
      <c r="T34" s="265">
        <f t="shared" si="1"/>
        <v>0</v>
      </c>
      <c r="U34" s="265"/>
      <c r="V34" s="265"/>
      <c r="W34" s="265">
        <f t="shared" si="2"/>
        <v>0</v>
      </c>
      <c r="X34" s="265"/>
      <c r="Y34" s="265">
        <f t="shared" si="3"/>
        <v>0</v>
      </c>
      <c r="Z34" s="265"/>
      <c r="AA34" s="266"/>
    </row>
    <row r="35" spans="1:27" ht="23.25" customHeight="1">
      <c r="A35" s="268" t="s">
        <v>262</v>
      </c>
      <c r="B35" s="269" t="s">
        <v>222</v>
      </c>
      <c r="C35" s="270">
        <v>0</v>
      </c>
      <c r="D35" s="271"/>
      <c r="E35" s="263" t="s">
        <v>263</v>
      </c>
      <c r="F35" s="272"/>
      <c r="G35" s="272"/>
      <c r="H35" s="272"/>
      <c r="I35" s="273"/>
      <c r="J35" s="273"/>
      <c r="K35" s="273"/>
      <c r="L35" s="273"/>
      <c r="M35" s="273"/>
      <c r="N35" s="273"/>
      <c r="O35" s="265">
        <f t="shared" si="0"/>
        <v>0</v>
      </c>
      <c r="P35" s="265"/>
      <c r="Q35" s="265"/>
      <c r="R35" s="265"/>
      <c r="S35" s="265"/>
      <c r="T35" s="265">
        <f t="shared" si="1"/>
        <v>0</v>
      </c>
      <c r="U35" s="265"/>
      <c r="V35" s="265"/>
      <c r="W35" s="265">
        <f t="shared" si="2"/>
        <v>0</v>
      </c>
      <c r="X35" s="265"/>
      <c r="Y35" s="265">
        <f t="shared" si="3"/>
        <v>0</v>
      </c>
      <c r="Z35" s="242"/>
      <c r="AA35" s="242"/>
    </row>
    <row r="36" spans="1:27" ht="23.25" customHeight="1">
      <c r="A36" s="274" t="s">
        <v>264</v>
      </c>
      <c r="B36" s="269" t="s">
        <v>222</v>
      </c>
      <c r="C36" s="270">
        <v>0</v>
      </c>
      <c r="D36" s="271"/>
      <c r="E36" s="263" t="s">
        <v>265</v>
      </c>
      <c r="F36" s="273"/>
      <c r="G36" s="273"/>
      <c r="H36" s="272"/>
      <c r="I36" s="272"/>
      <c r="J36" s="272"/>
      <c r="K36" s="272"/>
      <c r="L36" s="272"/>
      <c r="M36" s="272"/>
      <c r="N36" s="272"/>
      <c r="O36" s="265">
        <f t="shared" si="0"/>
        <v>0</v>
      </c>
      <c r="P36" s="265"/>
      <c r="Q36" s="265"/>
      <c r="R36" s="265"/>
      <c r="S36" s="265"/>
      <c r="T36" s="265">
        <f t="shared" si="1"/>
        <v>0</v>
      </c>
      <c r="U36" s="265"/>
      <c r="V36" s="265"/>
      <c r="W36" s="265">
        <f t="shared" si="2"/>
        <v>0</v>
      </c>
      <c r="X36" s="265"/>
      <c r="Y36" s="265">
        <f t="shared" si="3"/>
        <v>0</v>
      </c>
      <c r="Z36" s="242"/>
      <c r="AA36" s="242"/>
    </row>
    <row r="37" spans="1:27" ht="23.25" customHeight="1">
      <c r="A37" s="275" t="s">
        <v>266</v>
      </c>
      <c r="B37" s="269" t="s">
        <v>222</v>
      </c>
      <c r="C37" s="270">
        <v>0</v>
      </c>
      <c r="D37" s="271"/>
      <c r="E37" s="263" t="s">
        <v>267</v>
      </c>
      <c r="F37" s="272"/>
      <c r="G37" s="272"/>
      <c r="H37" s="272">
        <v>1</v>
      </c>
      <c r="I37" s="272">
        <v>4</v>
      </c>
      <c r="J37" s="272">
        <v>4.2</v>
      </c>
      <c r="K37" s="272">
        <v>14</v>
      </c>
      <c r="L37" s="272"/>
      <c r="M37" s="272"/>
      <c r="N37" s="272"/>
      <c r="O37" s="265">
        <f t="shared" si="0"/>
        <v>23.2</v>
      </c>
      <c r="P37" s="265"/>
      <c r="Q37" s="265"/>
      <c r="R37" s="265"/>
      <c r="S37" s="265"/>
      <c r="T37" s="265">
        <f t="shared" si="1"/>
        <v>0</v>
      </c>
      <c r="U37" s="265"/>
      <c r="V37" s="265"/>
      <c r="W37" s="265">
        <f t="shared" si="2"/>
        <v>0</v>
      </c>
      <c r="X37" s="265"/>
      <c r="Y37" s="265">
        <f t="shared" si="3"/>
        <v>23.2</v>
      </c>
      <c r="Z37" s="242"/>
      <c r="AA37" s="242"/>
    </row>
    <row r="38" spans="1:27" ht="23.25" customHeight="1">
      <c r="A38" s="275" t="s">
        <v>268</v>
      </c>
      <c r="B38" s="269" t="s">
        <v>222</v>
      </c>
      <c r="C38" s="270">
        <v>0</v>
      </c>
      <c r="D38" s="271"/>
      <c r="E38" s="263" t="s">
        <v>269</v>
      </c>
      <c r="F38" s="273"/>
      <c r="G38" s="273"/>
      <c r="H38" s="273"/>
      <c r="I38" s="273"/>
      <c r="J38" s="273"/>
      <c r="K38" s="272"/>
      <c r="L38" s="272"/>
      <c r="M38" s="272"/>
      <c r="N38" s="272"/>
      <c r="O38" s="265">
        <f t="shared" si="0"/>
        <v>0</v>
      </c>
      <c r="P38" s="265"/>
      <c r="Q38" s="265"/>
      <c r="R38" s="265"/>
      <c r="S38" s="265"/>
      <c r="T38" s="265">
        <f t="shared" si="1"/>
        <v>0</v>
      </c>
      <c r="U38" s="265"/>
      <c r="V38" s="265"/>
      <c r="W38" s="265">
        <f t="shared" si="2"/>
        <v>0</v>
      </c>
      <c r="X38" s="265"/>
      <c r="Y38" s="265">
        <f t="shared" si="3"/>
        <v>0</v>
      </c>
      <c r="Z38" s="242"/>
      <c r="AA38" s="242"/>
    </row>
    <row r="39" spans="1:27" ht="23.25" customHeight="1">
      <c r="A39" s="276" t="s">
        <v>270</v>
      </c>
      <c r="B39" s="277" t="s">
        <v>222</v>
      </c>
      <c r="C39" s="270">
        <v>0</v>
      </c>
      <c r="D39" s="271"/>
      <c r="E39" s="263" t="s">
        <v>271</v>
      </c>
      <c r="F39" s="273"/>
      <c r="G39" s="273"/>
      <c r="H39" s="273"/>
      <c r="I39" s="273"/>
      <c r="J39" s="273"/>
      <c r="K39" s="273"/>
      <c r="L39" s="273"/>
      <c r="M39" s="273"/>
      <c r="N39" s="273"/>
      <c r="O39" s="265">
        <f t="shared" si="0"/>
        <v>0</v>
      </c>
      <c r="P39" s="265"/>
      <c r="Q39" s="265"/>
      <c r="R39" s="265"/>
      <c r="S39" s="265"/>
      <c r="T39" s="265">
        <f t="shared" si="1"/>
        <v>0</v>
      </c>
      <c r="U39" s="265"/>
      <c r="V39" s="265"/>
      <c r="W39" s="265">
        <f t="shared" si="2"/>
        <v>0</v>
      </c>
      <c r="X39" s="265"/>
      <c r="Y39" s="265">
        <f t="shared" si="3"/>
        <v>0</v>
      </c>
      <c r="Z39" s="242"/>
      <c r="AA39" s="242"/>
    </row>
    <row r="40" spans="1:27" ht="23.25" customHeight="1">
      <c r="A40" s="276">
        <v>10</v>
      </c>
      <c r="B40" s="277" t="s">
        <v>222</v>
      </c>
      <c r="C40" s="270">
        <v>0</v>
      </c>
      <c r="D40" s="271"/>
      <c r="E40" s="263" t="s">
        <v>272</v>
      </c>
      <c r="F40" s="273"/>
      <c r="G40" s="273"/>
      <c r="H40" s="273"/>
      <c r="I40" s="273"/>
      <c r="J40" s="273"/>
      <c r="K40" s="273"/>
      <c r="L40" s="273"/>
      <c r="M40" s="273"/>
      <c r="N40" s="272"/>
      <c r="O40" s="265">
        <f t="shared" si="0"/>
        <v>0</v>
      </c>
      <c r="P40" s="265"/>
      <c r="Q40" s="265"/>
      <c r="R40" s="265"/>
      <c r="S40" s="265"/>
      <c r="T40" s="265">
        <f t="shared" si="1"/>
        <v>0</v>
      </c>
      <c r="U40" s="265"/>
      <c r="V40" s="265"/>
      <c r="W40" s="265">
        <f t="shared" si="2"/>
        <v>0</v>
      </c>
      <c r="X40" s="265"/>
      <c r="Y40" s="265">
        <f t="shared" si="3"/>
        <v>0</v>
      </c>
      <c r="Z40" s="242"/>
      <c r="AA40" s="242"/>
    </row>
    <row r="41" spans="1:27" ht="18" customHeight="1">
      <c r="A41" s="276">
        <v>11</v>
      </c>
      <c r="B41" s="277" t="s">
        <v>222</v>
      </c>
      <c r="C41" s="278">
        <v>0</v>
      </c>
      <c r="D41" s="279"/>
      <c r="E41" s="280" t="s">
        <v>273</v>
      </c>
      <c r="F41" s="281"/>
      <c r="G41" s="281"/>
      <c r="H41" s="281"/>
      <c r="I41" s="281"/>
      <c r="J41" s="281"/>
      <c r="K41" s="281"/>
      <c r="L41" s="281"/>
      <c r="M41" s="281"/>
      <c r="N41" s="282"/>
      <c r="O41" s="265">
        <f t="shared" si="0"/>
        <v>0</v>
      </c>
      <c r="P41" s="265"/>
      <c r="Q41" s="265"/>
      <c r="R41" s="265"/>
      <c r="S41" s="265"/>
      <c r="T41" s="265">
        <f t="shared" si="1"/>
        <v>0</v>
      </c>
      <c r="U41" s="265"/>
      <c r="V41" s="265"/>
      <c r="W41" s="265">
        <f t="shared" si="2"/>
        <v>0</v>
      </c>
      <c r="X41" s="265"/>
      <c r="Y41" s="265">
        <f t="shared" si="3"/>
        <v>0</v>
      </c>
      <c r="Z41" s="242"/>
      <c r="AA41" s="242"/>
    </row>
    <row r="42" spans="1:27" ht="26.25" customHeight="1">
      <c r="A42" s="276">
        <v>12</v>
      </c>
      <c r="B42" s="277" t="s">
        <v>222</v>
      </c>
      <c r="C42" s="283">
        <v>0</v>
      </c>
      <c r="D42" s="271"/>
      <c r="E42" s="264" t="s">
        <v>274</v>
      </c>
      <c r="F42" s="273"/>
      <c r="G42" s="273"/>
      <c r="H42" s="273"/>
      <c r="I42" s="273"/>
      <c r="J42" s="273"/>
      <c r="K42" s="273"/>
      <c r="L42" s="273"/>
      <c r="M42" s="273"/>
      <c r="N42" s="273"/>
      <c r="O42" s="265">
        <f t="shared" si="0"/>
        <v>0</v>
      </c>
      <c r="P42" s="265"/>
      <c r="Q42" s="265"/>
      <c r="R42" s="265"/>
      <c r="S42" s="265"/>
      <c r="T42" s="265">
        <f t="shared" si="1"/>
        <v>0</v>
      </c>
      <c r="U42" s="265"/>
      <c r="V42" s="265"/>
      <c r="W42" s="265">
        <f t="shared" si="2"/>
        <v>0</v>
      </c>
      <c r="X42" s="265"/>
      <c r="Y42" s="265">
        <f t="shared" si="3"/>
        <v>0</v>
      </c>
      <c r="Z42" s="242"/>
      <c r="AA42" s="242"/>
    </row>
    <row r="43" spans="1:27" ht="27.75" customHeight="1" hidden="1">
      <c r="A43" s="276"/>
      <c r="B43" s="277"/>
      <c r="C43" s="270"/>
      <c r="D43" s="271"/>
      <c r="E43" s="264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42"/>
      <c r="AA43" s="242"/>
    </row>
    <row r="44" spans="1:27" ht="30" customHeight="1">
      <c r="A44" s="284">
        <v>13</v>
      </c>
      <c r="B44" s="285" t="s">
        <v>222</v>
      </c>
      <c r="C44" s="286">
        <v>0</v>
      </c>
      <c r="D44" s="287"/>
      <c r="E44" s="287" t="s">
        <v>11</v>
      </c>
      <c r="F44" s="288">
        <f aca="true" t="shared" si="4" ref="F44:AA44">SUM(F19:F43)</f>
        <v>20</v>
      </c>
      <c r="G44" s="288">
        <f t="shared" si="4"/>
        <v>3</v>
      </c>
      <c r="H44" s="288">
        <f t="shared" si="4"/>
        <v>82</v>
      </c>
      <c r="I44" s="288">
        <f t="shared" si="4"/>
        <v>61.9</v>
      </c>
      <c r="J44" s="288">
        <f t="shared" si="4"/>
        <v>51.5</v>
      </c>
      <c r="K44" s="288">
        <f t="shared" si="4"/>
        <v>24.5</v>
      </c>
      <c r="L44" s="288">
        <f t="shared" si="4"/>
        <v>43.2</v>
      </c>
      <c r="M44" s="288">
        <f t="shared" si="4"/>
        <v>0</v>
      </c>
      <c r="N44" s="288">
        <f t="shared" si="4"/>
        <v>0</v>
      </c>
      <c r="O44" s="288">
        <f t="shared" si="4"/>
        <v>263.09999999999997</v>
      </c>
      <c r="P44" s="288">
        <f t="shared" si="4"/>
        <v>0</v>
      </c>
      <c r="Q44" s="288">
        <f t="shared" si="4"/>
        <v>0</v>
      </c>
      <c r="R44" s="288">
        <f t="shared" si="4"/>
        <v>0</v>
      </c>
      <c r="S44" s="288">
        <f t="shared" si="4"/>
        <v>0</v>
      </c>
      <c r="T44" s="288">
        <f t="shared" si="4"/>
        <v>0</v>
      </c>
      <c r="U44" s="288">
        <f t="shared" si="4"/>
        <v>0</v>
      </c>
      <c r="V44" s="288">
        <f t="shared" si="4"/>
        <v>35.4</v>
      </c>
      <c r="W44" s="288">
        <f t="shared" si="4"/>
        <v>35.4</v>
      </c>
      <c r="X44" s="288">
        <f t="shared" si="4"/>
        <v>0</v>
      </c>
      <c r="Y44" s="288">
        <f t="shared" si="4"/>
        <v>301.49999999999994</v>
      </c>
      <c r="Z44" s="288">
        <f>SUM(Z19:Z43)</f>
        <v>0</v>
      </c>
      <c r="AA44" s="288">
        <f t="shared" si="4"/>
        <v>50</v>
      </c>
    </row>
    <row r="45" spans="1:25" s="293" customFormat="1" ht="31.5" customHeight="1">
      <c r="A45" s="289"/>
      <c r="B45" s="290"/>
      <c r="C45" s="291"/>
      <c r="D45" s="292"/>
      <c r="E45" s="236"/>
      <c r="F45" s="236"/>
      <c r="G45" s="236"/>
      <c r="H45" s="236"/>
      <c r="I45" s="236"/>
      <c r="J45" s="236"/>
      <c r="K45" s="236"/>
      <c r="L45" s="236"/>
      <c r="M45" s="236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</row>
    <row r="46" spans="1:25" s="298" customFormat="1" ht="15.75">
      <c r="A46" s="294"/>
      <c r="B46" s="295"/>
      <c r="C46" s="295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50"/>
      <c r="O46" s="250"/>
      <c r="P46" s="296"/>
      <c r="Q46" s="297"/>
      <c r="R46" s="297"/>
      <c r="S46" s="297"/>
      <c r="T46" s="297"/>
      <c r="U46" s="297"/>
      <c r="V46" s="297"/>
      <c r="W46" s="297"/>
      <c r="X46" s="297"/>
      <c r="Y46" s="250"/>
    </row>
    <row r="47" spans="1:25" s="298" customFormat="1" ht="15.75">
      <c r="A47" s="294"/>
      <c r="B47" s="295"/>
      <c r="C47" s="295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</row>
    <row r="48" spans="1:25" s="298" customFormat="1" ht="15.75">
      <c r="A48" s="294"/>
      <c r="B48" s="295"/>
      <c r="C48" s="295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</row>
    <row r="49" spans="1:25" ht="15.75">
      <c r="A49" s="299"/>
      <c r="B49" s="292"/>
      <c r="C49" s="292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</row>
    <row r="50" spans="1:25" ht="15.75">
      <c r="A50" s="299"/>
      <c r="B50" s="292"/>
      <c r="C50" s="292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</row>
    <row r="51" spans="1:25" ht="15.75">
      <c r="A51" s="299"/>
      <c r="B51" s="292"/>
      <c r="C51" s="292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</row>
    <row r="52" spans="1:25" ht="15.75">
      <c r="A52" s="299"/>
      <c r="B52" s="292"/>
      <c r="C52" s="292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</row>
    <row r="53" spans="1:25" ht="15.75">
      <c r="A53" s="299"/>
      <c r="B53" s="292"/>
      <c r="C53" s="292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</row>
    <row r="54" spans="1:25" ht="15.75">
      <c r="A54" s="299"/>
      <c r="B54" s="292"/>
      <c r="C54" s="292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</row>
    <row r="55" spans="1:25" ht="15.75">
      <c r="A55" s="299"/>
      <c r="B55" s="292"/>
      <c r="C55" s="292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</row>
    <row r="56" spans="1:25" ht="15.75">
      <c r="A56" s="299"/>
      <c r="B56" s="292"/>
      <c r="C56" s="292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</row>
    <row r="57" spans="1:25" ht="15.75">
      <c r="A57" s="299"/>
      <c r="B57" s="292"/>
      <c r="C57" s="292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</row>
    <row r="58" spans="1:25" ht="15.75">
      <c r="A58" s="299"/>
      <c r="B58" s="292"/>
      <c r="C58" s="292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</row>
    <row r="59" spans="1:25" ht="15.75">
      <c r="A59" s="299"/>
      <c r="B59" s="292"/>
      <c r="C59" s="292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</row>
    <row r="60" spans="1:25" ht="15.75">
      <c r="A60" s="299"/>
      <c r="B60" s="292"/>
      <c r="C60" s="292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</row>
    <row r="61" spans="1:25" ht="15.75">
      <c r="A61" s="299"/>
      <c r="B61" s="292"/>
      <c r="C61" s="292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</row>
    <row r="62" spans="1:25" ht="15.75">
      <c r="A62" s="299"/>
      <c r="B62" s="292"/>
      <c r="C62" s="292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</row>
    <row r="63" spans="1:25" ht="15.75">
      <c r="A63" s="299"/>
      <c r="B63" s="292"/>
      <c r="C63" s="292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</row>
    <row r="64" spans="1:25" ht="15.75">
      <c r="A64" s="299"/>
      <c r="B64" s="292"/>
      <c r="C64" s="292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</row>
    <row r="65" spans="1:25" ht="15.75">
      <c r="A65" s="299"/>
      <c r="B65" s="292"/>
      <c r="C65" s="292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</row>
    <row r="66" spans="1:25" ht="15.75">
      <c r="A66" s="299"/>
      <c r="B66" s="292"/>
      <c r="C66" s="292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</row>
    <row r="67" spans="1:25" ht="15.75">
      <c r="A67" s="299"/>
      <c r="B67" s="292"/>
      <c r="C67" s="292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</row>
    <row r="68" spans="1:25" ht="15.75">
      <c r="A68" s="299"/>
      <c r="B68" s="292"/>
      <c r="C68" s="292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</row>
    <row r="69" spans="1:3" ht="12.75">
      <c r="A69" s="299"/>
      <c r="B69" s="292"/>
      <c r="C69" s="292"/>
    </row>
    <row r="70" spans="1:3" ht="12.75">
      <c r="A70" s="299"/>
      <c r="B70" s="292"/>
      <c r="C70" s="292"/>
    </row>
    <row r="71" spans="1:3" ht="12.75">
      <c r="A71" s="299"/>
      <c r="B71" s="292"/>
      <c r="C71" s="292"/>
    </row>
    <row r="72" ht="44.25" customHeight="1">
      <c r="A72" s="299"/>
    </row>
    <row r="73" ht="12.75">
      <c r="A73" s="299"/>
    </row>
    <row r="74" ht="12.75">
      <c r="A74" s="299"/>
    </row>
    <row r="75" ht="16.5" thickBot="1">
      <c r="C75" s="300"/>
    </row>
    <row r="85" ht="45.75" customHeight="1"/>
  </sheetData>
  <mergeCells count="34">
    <mergeCell ref="AA13:AA18"/>
    <mergeCell ref="V3:Z3"/>
    <mergeCell ref="D7:Z7"/>
    <mergeCell ref="D9:D18"/>
    <mergeCell ref="E9:E18"/>
    <mergeCell ref="F9:F18"/>
    <mergeCell ref="G9:Z9"/>
    <mergeCell ref="G12:Y12"/>
    <mergeCell ref="G13:G18"/>
    <mergeCell ref="H13:O14"/>
    <mergeCell ref="Q13:T14"/>
    <mergeCell ref="U13:W13"/>
    <mergeCell ref="X13:X16"/>
    <mergeCell ref="Y13:Y18"/>
    <mergeCell ref="Z14:Z15"/>
    <mergeCell ref="W15:W18"/>
    <mergeCell ref="Z16:Z18"/>
    <mergeCell ref="X17:X18"/>
    <mergeCell ref="H15:H18"/>
    <mergeCell ref="I15:I18"/>
    <mergeCell ref="O15:O18"/>
    <mergeCell ref="K17:K18"/>
    <mergeCell ref="N16:N18"/>
    <mergeCell ref="J15:N15"/>
    <mergeCell ref="J17:J18"/>
    <mergeCell ref="L17:L18"/>
    <mergeCell ref="P15:P16"/>
    <mergeCell ref="Q15:S15"/>
    <mergeCell ref="T15:T18"/>
    <mergeCell ref="U15:V15"/>
    <mergeCell ref="P17:P18"/>
    <mergeCell ref="S16:S18"/>
    <mergeCell ref="U16:U18"/>
    <mergeCell ref="V16:V18"/>
  </mergeCells>
  <printOptions/>
  <pageMargins left="0.63" right="0.2" top="0.21" bottom="0.2" header="0.2" footer="0.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workbookViewId="0" topLeftCell="D41">
      <selection activeCell="H58" sqref="H58"/>
    </sheetView>
  </sheetViews>
  <sheetFormatPr defaultColWidth="9.16015625" defaultRowHeight="12.75"/>
  <cols>
    <col min="1" max="1" width="15.66015625" style="22" customWidth="1"/>
    <col min="2" max="2" width="18.5" style="22" customWidth="1"/>
    <col min="3" max="3" width="18.33203125" style="22" customWidth="1"/>
    <col min="4" max="4" width="17.83203125" style="22" customWidth="1"/>
    <col min="5" max="5" width="75" style="22" customWidth="1"/>
    <col min="6" max="6" width="48.83203125" style="22" customWidth="1"/>
    <col min="7" max="7" width="21.16015625" style="22" customWidth="1"/>
    <col min="8" max="8" width="25.33203125" style="22" customWidth="1"/>
    <col min="9" max="9" width="27.5" style="22" customWidth="1"/>
    <col min="10" max="10" width="17.5" style="33" customWidth="1"/>
    <col min="11" max="16384" width="9.16015625" style="33" customWidth="1"/>
  </cols>
  <sheetData>
    <row r="1" spans="1:9" s="111" customFormat="1" ht="2.25" customHeight="1">
      <c r="A1" s="110"/>
      <c r="B1" s="421"/>
      <c r="C1" s="421"/>
      <c r="D1" s="421"/>
      <c r="E1" s="421"/>
      <c r="F1" s="421"/>
      <c r="G1" s="421"/>
      <c r="H1" s="421"/>
      <c r="I1" s="421"/>
    </row>
    <row r="2" spans="7:9" ht="63" customHeight="1">
      <c r="G2" s="389" t="s">
        <v>359</v>
      </c>
      <c r="H2" s="389"/>
      <c r="I2" s="389"/>
    </row>
    <row r="3" spans="2:9" ht="91.5" customHeight="1">
      <c r="B3" s="422" t="s">
        <v>333</v>
      </c>
      <c r="C3" s="422"/>
      <c r="D3" s="422"/>
      <c r="E3" s="422"/>
      <c r="F3" s="422"/>
      <c r="G3" s="422"/>
      <c r="H3" s="422"/>
      <c r="I3" s="422"/>
    </row>
    <row r="4" spans="2:9" ht="18.75">
      <c r="B4" s="218"/>
      <c r="C4" s="112"/>
      <c r="D4" s="112"/>
      <c r="E4" s="112"/>
      <c r="F4" s="113"/>
      <c r="G4" s="219"/>
      <c r="H4" s="114"/>
      <c r="I4" s="115" t="s">
        <v>17</v>
      </c>
    </row>
    <row r="5" spans="1:9" ht="127.5" customHeight="1">
      <c r="A5" s="116"/>
      <c r="B5" s="220" t="s">
        <v>206</v>
      </c>
      <c r="C5" s="220" t="s">
        <v>207</v>
      </c>
      <c r="D5" s="221" t="s">
        <v>208</v>
      </c>
      <c r="E5" s="222" t="s">
        <v>209</v>
      </c>
      <c r="F5" s="223" t="s">
        <v>210</v>
      </c>
      <c r="G5" s="224" t="s">
        <v>8</v>
      </c>
      <c r="H5" s="223" t="s">
        <v>9</v>
      </c>
      <c r="I5" s="223" t="s">
        <v>211</v>
      </c>
    </row>
    <row r="6" spans="1:9" ht="26.25" customHeight="1">
      <c r="A6" s="116"/>
      <c r="B6" s="119" t="s">
        <v>53</v>
      </c>
      <c r="C6" s="119"/>
      <c r="D6" s="120"/>
      <c r="E6" s="214" t="s">
        <v>54</v>
      </c>
      <c r="F6" s="223"/>
      <c r="G6" s="307">
        <f>G7</f>
        <v>2196.3</v>
      </c>
      <c r="H6" s="307">
        <f>H7</f>
        <v>-5.4</v>
      </c>
      <c r="I6" s="226">
        <f aca="true" t="shared" si="0" ref="I6:I24">G6+H6</f>
        <v>2190.9</v>
      </c>
    </row>
    <row r="7" spans="1:9" ht="30" customHeight="1">
      <c r="A7" s="116"/>
      <c r="B7" s="28" t="s">
        <v>55</v>
      </c>
      <c r="C7" s="28"/>
      <c r="D7" s="123"/>
      <c r="E7" s="130" t="s">
        <v>56</v>
      </c>
      <c r="F7" s="223"/>
      <c r="G7" s="308">
        <f>G8+G12+G16+G22</f>
        <v>2196.3</v>
      </c>
      <c r="H7" s="308">
        <f>H8+H12+H16+H22</f>
        <v>-5.4</v>
      </c>
      <c r="I7" s="226">
        <f>G7+H7</f>
        <v>2190.9</v>
      </c>
    </row>
    <row r="8" spans="1:9" ht="30" customHeight="1">
      <c r="A8" s="116"/>
      <c r="B8" s="80" t="s">
        <v>57</v>
      </c>
      <c r="C8" s="81" t="s">
        <v>58</v>
      </c>
      <c r="D8" s="82"/>
      <c r="E8" s="83" t="s">
        <v>59</v>
      </c>
      <c r="F8" s="346"/>
      <c r="G8" s="308">
        <f>G9</f>
        <v>2188.3</v>
      </c>
      <c r="H8" s="308">
        <f>H9</f>
        <v>0</v>
      </c>
      <c r="I8" s="226">
        <f t="shared" si="0"/>
        <v>2188.3</v>
      </c>
    </row>
    <row r="9" spans="1:9" ht="30" customHeight="1">
      <c r="A9" s="116"/>
      <c r="B9" s="91" t="s">
        <v>60</v>
      </c>
      <c r="C9" s="124">
        <v>2110</v>
      </c>
      <c r="D9" s="125"/>
      <c r="E9" s="126" t="s">
        <v>61</v>
      </c>
      <c r="F9" s="346"/>
      <c r="G9" s="308">
        <f>G10</f>
        <v>2188.3</v>
      </c>
      <c r="H9" s="308">
        <f>H10</f>
        <v>0</v>
      </c>
      <c r="I9" s="226">
        <f t="shared" si="0"/>
        <v>2188.3</v>
      </c>
    </row>
    <row r="10" spans="1:9" ht="157.5" customHeight="1">
      <c r="A10" s="116"/>
      <c r="B10" s="84" t="s">
        <v>62</v>
      </c>
      <c r="C10" s="84" t="s">
        <v>63</v>
      </c>
      <c r="D10" s="85" t="s">
        <v>64</v>
      </c>
      <c r="E10" s="86" t="s">
        <v>65</v>
      </c>
      <c r="F10" s="345" t="s">
        <v>355</v>
      </c>
      <c r="G10" s="308">
        <v>2188.3</v>
      </c>
      <c r="H10" s="308">
        <v>0</v>
      </c>
      <c r="I10" s="226">
        <f t="shared" si="0"/>
        <v>2188.3</v>
      </c>
    </row>
    <row r="11" spans="1:9" ht="30" customHeight="1">
      <c r="A11" s="116"/>
      <c r="B11" s="423" t="s">
        <v>212</v>
      </c>
      <c r="C11" s="424"/>
      <c r="D11" s="424"/>
      <c r="E11" s="424"/>
      <c r="F11" s="425"/>
      <c r="G11" s="308">
        <f>G10</f>
        <v>2188.3</v>
      </c>
      <c r="H11" s="308">
        <f>H10</f>
        <v>0</v>
      </c>
      <c r="I11" s="226">
        <f t="shared" si="0"/>
        <v>2188.3</v>
      </c>
    </row>
    <row r="12" spans="1:9" ht="30" customHeight="1">
      <c r="A12" s="116"/>
      <c r="B12" s="119" t="s">
        <v>321</v>
      </c>
      <c r="C12" s="119" t="s">
        <v>296</v>
      </c>
      <c r="D12" s="123"/>
      <c r="E12" s="121" t="s">
        <v>297</v>
      </c>
      <c r="F12" s="426" t="s">
        <v>337</v>
      </c>
      <c r="G12" s="308">
        <f>G13</f>
        <v>5</v>
      </c>
      <c r="H12" s="308">
        <f>H13</f>
        <v>0</v>
      </c>
      <c r="I12" s="226">
        <f t="shared" si="0"/>
        <v>5</v>
      </c>
    </row>
    <row r="13" spans="1:9" ht="30" customHeight="1">
      <c r="A13" s="116"/>
      <c r="B13" s="28" t="s">
        <v>322</v>
      </c>
      <c r="C13" s="30">
        <v>3240</v>
      </c>
      <c r="D13" s="310"/>
      <c r="E13" s="25" t="s">
        <v>299</v>
      </c>
      <c r="F13" s="427"/>
      <c r="G13" s="308">
        <f>G14</f>
        <v>5</v>
      </c>
      <c r="H13" s="308">
        <f>H14</f>
        <v>0</v>
      </c>
      <c r="I13" s="226">
        <f t="shared" si="0"/>
        <v>5</v>
      </c>
    </row>
    <row r="14" spans="1:9" ht="51" customHeight="1">
      <c r="A14" s="116"/>
      <c r="B14" s="28" t="s">
        <v>323</v>
      </c>
      <c r="C14" s="136">
        <v>3242</v>
      </c>
      <c r="D14" s="136">
        <v>1090</v>
      </c>
      <c r="E14" s="25" t="s">
        <v>301</v>
      </c>
      <c r="F14" s="428"/>
      <c r="G14" s="308">
        <v>5</v>
      </c>
      <c r="H14" s="308">
        <v>0</v>
      </c>
      <c r="I14" s="226">
        <f t="shared" si="0"/>
        <v>5</v>
      </c>
    </row>
    <row r="15" spans="1:9" ht="39.75" customHeight="1">
      <c r="A15" s="116"/>
      <c r="B15" s="423" t="s">
        <v>212</v>
      </c>
      <c r="C15" s="424"/>
      <c r="D15" s="424"/>
      <c r="E15" s="424"/>
      <c r="F15" s="425"/>
      <c r="G15" s="308">
        <f>G14</f>
        <v>5</v>
      </c>
      <c r="H15" s="308">
        <f>H14</f>
        <v>0</v>
      </c>
      <c r="I15" s="226">
        <f t="shared" si="0"/>
        <v>5</v>
      </c>
    </row>
    <row r="16" spans="1:9" ht="30" customHeight="1">
      <c r="A16" s="116"/>
      <c r="B16" s="119" t="s">
        <v>115</v>
      </c>
      <c r="C16" s="105">
        <v>6000</v>
      </c>
      <c r="D16" s="230"/>
      <c r="E16" s="331" t="s">
        <v>116</v>
      </c>
      <c r="F16" s="426" t="s">
        <v>337</v>
      </c>
      <c r="G16" s="308">
        <f>G17</f>
        <v>0</v>
      </c>
      <c r="H16" s="308">
        <f>H17</f>
        <v>-5.4</v>
      </c>
      <c r="I16" s="226">
        <f t="shared" si="0"/>
        <v>-5.4</v>
      </c>
    </row>
    <row r="17" spans="1:9" ht="30" customHeight="1">
      <c r="A17" s="116"/>
      <c r="B17" s="147" t="s">
        <v>117</v>
      </c>
      <c r="C17" s="29">
        <v>6080</v>
      </c>
      <c r="D17" s="29"/>
      <c r="E17" s="25" t="s">
        <v>118</v>
      </c>
      <c r="F17" s="427"/>
      <c r="G17" s="308">
        <f>G18+G20</f>
        <v>0</v>
      </c>
      <c r="H17" s="308">
        <f>H18+H20</f>
        <v>-5.4</v>
      </c>
      <c r="I17" s="226">
        <f t="shared" si="0"/>
        <v>-5.4</v>
      </c>
    </row>
    <row r="18" spans="1:9" ht="45.75" customHeight="1">
      <c r="A18" s="116"/>
      <c r="B18" s="147" t="s">
        <v>119</v>
      </c>
      <c r="C18" s="29">
        <v>6082</v>
      </c>
      <c r="D18" s="107" t="s">
        <v>120</v>
      </c>
      <c r="E18" s="25" t="s">
        <v>121</v>
      </c>
      <c r="F18" s="428"/>
      <c r="G18" s="308">
        <v>0</v>
      </c>
      <c r="H18" s="308">
        <v>-5.4</v>
      </c>
      <c r="I18" s="226">
        <f t="shared" si="0"/>
        <v>-5.4</v>
      </c>
    </row>
    <row r="19" spans="1:9" ht="30" customHeight="1">
      <c r="A19" s="116"/>
      <c r="B19" s="423" t="s">
        <v>212</v>
      </c>
      <c r="C19" s="424"/>
      <c r="D19" s="424"/>
      <c r="E19" s="424"/>
      <c r="F19" s="425"/>
      <c r="G19" s="308">
        <f>G18</f>
        <v>0</v>
      </c>
      <c r="H19" s="308">
        <f>H18</f>
        <v>-5.4</v>
      </c>
      <c r="I19" s="226">
        <f t="shared" si="0"/>
        <v>-5.4</v>
      </c>
    </row>
    <row r="20" spans="1:9" ht="78" customHeight="1" hidden="1">
      <c r="A20" s="116"/>
      <c r="B20" s="147"/>
      <c r="C20" s="29"/>
      <c r="D20" s="107"/>
      <c r="E20" s="25"/>
      <c r="F20" s="227"/>
      <c r="G20" s="308"/>
      <c r="H20" s="308"/>
      <c r="I20" s="226">
        <f t="shared" si="0"/>
        <v>0</v>
      </c>
    </row>
    <row r="21" spans="1:9" ht="30" customHeight="1" hidden="1">
      <c r="A21" s="116"/>
      <c r="B21" s="423" t="s">
        <v>212</v>
      </c>
      <c r="C21" s="424"/>
      <c r="D21" s="424"/>
      <c r="E21" s="424"/>
      <c r="F21" s="425"/>
      <c r="G21" s="308">
        <f>G20</f>
        <v>0</v>
      </c>
      <c r="H21" s="308">
        <f>H20</f>
        <v>0</v>
      </c>
      <c r="I21" s="226">
        <f t="shared" si="0"/>
        <v>0</v>
      </c>
    </row>
    <row r="22" spans="1:9" ht="33" customHeight="1">
      <c r="A22" s="116"/>
      <c r="B22" s="28" t="s">
        <v>283</v>
      </c>
      <c r="C22" s="28" t="s">
        <v>284</v>
      </c>
      <c r="D22" s="123"/>
      <c r="E22" s="25" t="s">
        <v>285</v>
      </c>
      <c r="F22" s="305"/>
      <c r="G22" s="308">
        <f>G23</f>
        <v>3</v>
      </c>
      <c r="H22" s="308">
        <f>H23</f>
        <v>0</v>
      </c>
      <c r="I22" s="226">
        <f t="shared" si="0"/>
        <v>3</v>
      </c>
    </row>
    <row r="23" spans="1:9" ht="61.5" customHeight="1">
      <c r="A23" s="116"/>
      <c r="B23" s="28" t="s">
        <v>286</v>
      </c>
      <c r="C23" s="122" t="s">
        <v>287</v>
      </c>
      <c r="D23" s="123" t="s">
        <v>288</v>
      </c>
      <c r="E23" s="25" t="s">
        <v>289</v>
      </c>
      <c r="F23" s="306" t="s">
        <v>291</v>
      </c>
      <c r="G23" s="228">
        <v>3</v>
      </c>
      <c r="H23" s="228">
        <v>0</v>
      </c>
      <c r="I23" s="226">
        <f t="shared" si="0"/>
        <v>3</v>
      </c>
    </row>
    <row r="24" spans="1:9" ht="33" customHeight="1">
      <c r="A24" s="116"/>
      <c r="B24" s="423" t="s">
        <v>212</v>
      </c>
      <c r="C24" s="424"/>
      <c r="D24" s="424"/>
      <c r="E24" s="424"/>
      <c r="F24" s="425"/>
      <c r="G24" s="308">
        <f>G23</f>
        <v>3</v>
      </c>
      <c r="H24" s="308">
        <f>H23</f>
        <v>0</v>
      </c>
      <c r="I24" s="226">
        <f t="shared" si="0"/>
        <v>3</v>
      </c>
    </row>
    <row r="25" spans="1:9" ht="15.75">
      <c r="A25" s="229"/>
      <c r="B25" s="119" t="s">
        <v>27</v>
      </c>
      <c r="C25" s="119"/>
      <c r="D25" s="120"/>
      <c r="E25" s="108" t="s">
        <v>28</v>
      </c>
      <c r="F25" s="225"/>
      <c r="G25" s="326">
        <f>G26</f>
        <v>-232.33937</v>
      </c>
      <c r="H25" s="326">
        <f>H26</f>
        <v>0</v>
      </c>
      <c r="I25" s="327">
        <f aca="true" t="shared" si="1" ref="I25:I58">G25+H25</f>
        <v>-232.33937</v>
      </c>
    </row>
    <row r="26" spans="1:9" ht="31.5">
      <c r="A26" s="229"/>
      <c r="B26" s="28" t="s">
        <v>29</v>
      </c>
      <c r="C26" s="28"/>
      <c r="D26" s="123"/>
      <c r="E26" s="109" t="s">
        <v>30</v>
      </c>
      <c r="F26" s="225"/>
      <c r="G26" s="325">
        <f>G28+G30+G33</f>
        <v>-232.33937</v>
      </c>
      <c r="H26" s="325">
        <f>H28+H30+H33</f>
        <v>0</v>
      </c>
      <c r="I26" s="328">
        <f t="shared" si="1"/>
        <v>-232.33937</v>
      </c>
    </row>
    <row r="27" spans="1:9" ht="63">
      <c r="A27" s="229"/>
      <c r="B27" s="320" t="s">
        <v>26</v>
      </c>
      <c r="C27" s="321">
        <v>1020</v>
      </c>
      <c r="D27" s="322" t="s">
        <v>24</v>
      </c>
      <c r="E27" s="323" t="s">
        <v>130</v>
      </c>
      <c r="F27" s="324" t="s">
        <v>335</v>
      </c>
      <c r="G27" s="343">
        <v>-46.23937</v>
      </c>
      <c r="H27" s="325">
        <v>0</v>
      </c>
      <c r="I27" s="328">
        <f t="shared" si="1"/>
        <v>-46.23937</v>
      </c>
    </row>
    <row r="28" spans="1:9" ht="15.75">
      <c r="A28" s="229"/>
      <c r="B28" s="439" t="s">
        <v>212</v>
      </c>
      <c r="C28" s="440"/>
      <c r="D28" s="440"/>
      <c r="E28" s="440"/>
      <c r="F28" s="441"/>
      <c r="G28" s="325">
        <f>G27</f>
        <v>-46.23937</v>
      </c>
      <c r="H28" s="325">
        <f>H27</f>
        <v>0</v>
      </c>
      <c r="I28" s="328">
        <f t="shared" si="1"/>
        <v>-46.23937</v>
      </c>
    </row>
    <row r="29" spans="1:9" ht="70.5" customHeight="1">
      <c r="A29" s="229"/>
      <c r="B29" s="320" t="s">
        <v>26</v>
      </c>
      <c r="C29" s="321">
        <v>1020</v>
      </c>
      <c r="D29" s="322" t="s">
        <v>24</v>
      </c>
      <c r="E29" s="329" t="s">
        <v>52</v>
      </c>
      <c r="F29" s="330" t="s">
        <v>336</v>
      </c>
      <c r="G29" s="325">
        <v>-330</v>
      </c>
      <c r="H29" s="325">
        <v>0</v>
      </c>
      <c r="I29" s="328">
        <f t="shared" si="1"/>
        <v>-330</v>
      </c>
    </row>
    <row r="30" spans="1:9" ht="15.75">
      <c r="A30" s="229"/>
      <c r="B30" s="439" t="s">
        <v>212</v>
      </c>
      <c r="C30" s="440"/>
      <c r="D30" s="440"/>
      <c r="E30" s="440"/>
      <c r="F30" s="441"/>
      <c r="G30" s="325">
        <f>G29</f>
        <v>-330</v>
      </c>
      <c r="H30" s="325">
        <f>H29</f>
        <v>0</v>
      </c>
      <c r="I30" s="328">
        <f t="shared" si="1"/>
        <v>-330</v>
      </c>
    </row>
    <row r="31" spans="1:9" ht="31.5" customHeight="1">
      <c r="A31" s="229"/>
      <c r="B31" s="28" t="s">
        <v>67</v>
      </c>
      <c r="C31" s="30">
        <v>1160</v>
      </c>
      <c r="D31" s="31"/>
      <c r="E31" s="130" t="s">
        <v>68</v>
      </c>
      <c r="F31" s="437" t="s">
        <v>213</v>
      </c>
      <c r="G31" s="228">
        <f>G32</f>
        <v>143.9</v>
      </c>
      <c r="H31" s="228">
        <f>H32</f>
        <v>0</v>
      </c>
      <c r="I31" s="226">
        <f t="shared" si="1"/>
        <v>143.9</v>
      </c>
    </row>
    <row r="32" spans="1:9" ht="25.5" customHeight="1">
      <c r="A32" s="229"/>
      <c r="B32" s="28" t="s">
        <v>82</v>
      </c>
      <c r="C32" s="30">
        <v>1162</v>
      </c>
      <c r="D32" s="31" t="s">
        <v>70</v>
      </c>
      <c r="E32" s="130" t="s">
        <v>83</v>
      </c>
      <c r="F32" s="438"/>
      <c r="G32" s="228">
        <f>100+5+38.9</f>
        <v>143.9</v>
      </c>
      <c r="H32" s="228">
        <v>0</v>
      </c>
      <c r="I32" s="226">
        <f t="shared" si="1"/>
        <v>143.9</v>
      </c>
    </row>
    <row r="33" spans="1:9" ht="15.75" customHeight="1">
      <c r="A33" s="229"/>
      <c r="B33" s="434" t="s">
        <v>212</v>
      </c>
      <c r="C33" s="435"/>
      <c r="D33" s="435"/>
      <c r="E33" s="435"/>
      <c r="F33" s="436"/>
      <c r="G33" s="228">
        <f>G32</f>
        <v>143.9</v>
      </c>
      <c r="H33" s="228">
        <f>H32</f>
        <v>0</v>
      </c>
      <c r="I33" s="226">
        <f t="shared" si="1"/>
        <v>143.9</v>
      </c>
    </row>
    <row r="34" spans="1:9" ht="15.75" customHeight="1">
      <c r="A34" s="229"/>
      <c r="B34" s="119" t="s">
        <v>292</v>
      </c>
      <c r="C34" s="119"/>
      <c r="D34" s="120"/>
      <c r="E34" s="214" t="s">
        <v>293</v>
      </c>
      <c r="F34" s="227"/>
      <c r="G34" s="228">
        <f>G35</f>
        <v>265</v>
      </c>
      <c r="H34" s="228">
        <f>H35</f>
        <v>0</v>
      </c>
      <c r="I34" s="226">
        <f t="shared" si="1"/>
        <v>265</v>
      </c>
    </row>
    <row r="35" spans="1:9" ht="35.25" customHeight="1">
      <c r="A35" s="229"/>
      <c r="B35" s="309"/>
      <c r="C35" s="309"/>
      <c r="D35" s="123"/>
      <c r="E35" s="130" t="s">
        <v>294</v>
      </c>
      <c r="F35" s="227"/>
      <c r="G35" s="228">
        <f>G36</f>
        <v>265</v>
      </c>
      <c r="H35" s="228">
        <f>H36</f>
        <v>0</v>
      </c>
      <c r="I35" s="226">
        <f t="shared" si="1"/>
        <v>265</v>
      </c>
    </row>
    <row r="36" spans="1:9" ht="35.25" customHeight="1">
      <c r="A36" s="229"/>
      <c r="B36" s="119" t="s">
        <v>295</v>
      </c>
      <c r="C36" s="119" t="s">
        <v>296</v>
      </c>
      <c r="D36" s="123"/>
      <c r="E36" s="121" t="s">
        <v>297</v>
      </c>
      <c r="F36" s="426" t="s">
        <v>324</v>
      </c>
      <c r="G36" s="228">
        <f>G37+G42</f>
        <v>265</v>
      </c>
      <c r="H36" s="228">
        <f>H37+H42</f>
        <v>0</v>
      </c>
      <c r="I36" s="226">
        <f t="shared" si="1"/>
        <v>265</v>
      </c>
    </row>
    <row r="37" spans="1:9" ht="56.25" customHeight="1">
      <c r="A37" s="229"/>
      <c r="B37" s="119" t="s">
        <v>302</v>
      </c>
      <c r="C37" s="311" t="s">
        <v>303</v>
      </c>
      <c r="D37" s="123"/>
      <c r="E37" s="121" t="s">
        <v>304</v>
      </c>
      <c r="F37" s="427"/>
      <c r="G37" s="228">
        <f>G38+G39+G40</f>
        <v>210</v>
      </c>
      <c r="H37" s="228">
        <f>H38+H39+H40</f>
        <v>0</v>
      </c>
      <c r="I37" s="226">
        <f t="shared" si="1"/>
        <v>210</v>
      </c>
    </row>
    <row r="38" spans="1:9" ht="41.25" customHeight="1">
      <c r="A38" s="229"/>
      <c r="B38" s="28" t="s">
        <v>305</v>
      </c>
      <c r="C38" s="312" t="s">
        <v>306</v>
      </c>
      <c r="D38" s="123" t="s">
        <v>307</v>
      </c>
      <c r="E38" s="313" t="s">
        <v>308</v>
      </c>
      <c r="F38" s="427"/>
      <c r="G38" s="228">
        <v>10</v>
      </c>
      <c r="H38" s="228">
        <v>0</v>
      </c>
      <c r="I38" s="226">
        <f t="shared" si="1"/>
        <v>10</v>
      </c>
    </row>
    <row r="39" spans="1:9" ht="39.75" customHeight="1">
      <c r="A39" s="229"/>
      <c r="B39" s="28" t="s">
        <v>309</v>
      </c>
      <c r="C39" s="314" t="s">
        <v>310</v>
      </c>
      <c r="D39" s="123" t="s">
        <v>307</v>
      </c>
      <c r="E39" s="109" t="s">
        <v>311</v>
      </c>
      <c r="F39" s="427"/>
      <c r="G39" s="228">
        <v>50</v>
      </c>
      <c r="H39" s="228">
        <v>0</v>
      </c>
      <c r="I39" s="226">
        <f t="shared" si="1"/>
        <v>50</v>
      </c>
    </row>
    <row r="40" spans="1:9" ht="35.25" customHeight="1">
      <c r="A40" s="229"/>
      <c r="B40" s="28" t="s">
        <v>312</v>
      </c>
      <c r="C40" s="28" t="s">
        <v>313</v>
      </c>
      <c r="D40" s="123" t="s">
        <v>307</v>
      </c>
      <c r="E40" s="25" t="s">
        <v>314</v>
      </c>
      <c r="F40" s="428"/>
      <c r="G40" s="228">
        <v>150</v>
      </c>
      <c r="H40" s="228">
        <v>0</v>
      </c>
      <c r="I40" s="226">
        <f t="shared" si="1"/>
        <v>150</v>
      </c>
    </row>
    <row r="41" spans="1:9" ht="15.75" customHeight="1">
      <c r="A41" s="229"/>
      <c r="B41" s="434" t="s">
        <v>212</v>
      </c>
      <c r="C41" s="435"/>
      <c r="D41" s="435"/>
      <c r="E41" s="435"/>
      <c r="F41" s="436"/>
      <c r="G41" s="228">
        <f>G37</f>
        <v>210</v>
      </c>
      <c r="H41" s="228">
        <f>H37</f>
        <v>0</v>
      </c>
      <c r="I41" s="226">
        <f t="shared" si="1"/>
        <v>210</v>
      </c>
    </row>
    <row r="42" spans="1:9" ht="15.75" customHeight="1">
      <c r="A42" s="229"/>
      <c r="B42" s="28" t="s">
        <v>298</v>
      </c>
      <c r="C42" s="30">
        <v>3240</v>
      </c>
      <c r="D42" s="310"/>
      <c r="E42" s="25" t="s">
        <v>299</v>
      </c>
      <c r="F42" s="426" t="s">
        <v>325</v>
      </c>
      <c r="G42" s="228">
        <f>G43+G45</f>
        <v>55</v>
      </c>
      <c r="H42" s="228">
        <f>H43+H45</f>
        <v>0</v>
      </c>
      <c r="I42" s="226">
        <f t="shared" si="1"/>
        <v>55</v>
      </c>
    </row>
    <row r="43" spans="1:9" ht="69.75" customHeight="1">
      <c r="A43" s="229"/>
      <c r="B43" s="28" t="s">
        <v>300</v>
      </c>
      <c r="C43" s="136">
        <v>3242</v>
      </c>
      <c r="D43" s="136">
        <v>1090</v>
      </c>
      <c r="E43" s="25" t="s">
        <v>301</v>
      </c>
      <c r="F43" s="428"/>
      <c r="G43" s="228">
        <v>55</v>
      </c>
      <c r="H43" s="228">
        <v>0</v>
      </c>
      <c r="I43" s="226">
        <f t="shared" si="1"/>
        <v>55</v>
      </c>
    </row>
    <row r="44" spans="1:9" ht="28.5" customHeight="1">
      <c r="A44" s="229"/>
      <c r="B44" s="423" t="s">
        <v>212</v>
      </c>
      <c r="C44" s="424"/>
      <c r="D44" s="424"/>
      <c r="E44" s="424"/>
      <c r="F44" s="425"/>
      <c r="G44" s="228">
        <f>G43</f>
        <v>55</v>
      </c>
      <c r="H44" s="228">
        <f>H43</f>
        <v>0</v>
      </c>
      <c r="I44" s="226">
        <f t="shared" si="1"/>
        <v>55</v>
      </c>
    </row>
    <row r="45" spans="1:9" ht="104.25" customHeight="1" hidden="1">
      <c r="A45" s="229"/>
      <c r="B45" s="28"/>
      <c r="C45" s="136"/>
      <c r="D45" s="136"/>
      <c r="E45" s="25"/>
      <c r="F45" s="227"/>
      <c r="G45" s="228"/>
      <c r="H45" s="228"/>
      <c r="I45" s="226">
        <f t="shared" si="1"/>
        <v>0</v>
      </c>
    </row>
    <row r="46" spans="1:9" ht="31.5" customHeight="1" hidden="1">
      <c r="A46" s="229"/>
      <c r="B46" s="434"/>
      <c r="C46" s="435"/>
      <c r="D46" s="435"/>
      <c r="E46" s="435"/>
      <c r="F46" s="436"/>
      <c r="G46" s="228"/>
      <c r="H46" s="228"/>
      <c r="I46" s="226"/>
    </row>
    <row r="47" spans="1:9" ht="31.5">
      <c r="A47" s="229"/>
      <c r="B47" s="119" t="s">
        <v>73</v>
      </c>
      <c r="C47" s="105"/>
      <c r="D47" s="230"/>
      <c r="E47" s="231" t="s">
        <v>74</v>
      </c>
      <c r="F47" s="227"/>
      <c r="G47" s="303">
        <f aca="true" t="shared" si="2" ref="G47:H50">G48</f>
        <v>85.4</v>
      </c>
      <c r="H47" s="303">
        <f t="shared" si="2"/>
        <v>30</v>
      </c>
      <c r="I47" s="304">
        <f t="shared" si="1"/>
        <v>115.4</v>
      </c>
    </row>
    <row r="48" spans="1:9" ht="31.5">
      <c r="A48" s="229"/>
      <c r="B48" s="31" t="s">
        <v>75</v>
      </c>
      <c r="C48" s="301"/>
      <c r="D48" s="302"/>
      <c r="E48" s="148" t="s">
        <v>76</v>
      </c>
      <c r="F48" s="227"/>
      <c r="G48" s="228">
        <f t="shared" si="2"/>
        <v>85.4</v>
      </c>
      <c r="H48" s="228">
        <f t="shared" si="2"/>
        <v>30</v>
      </c>
      <c r="I48" s="226">
        <f t="shared" si="1"/>
        <v>115.4</v>
      </c>
    </row>
    <row r="49" spans="1:9" ht="15.75">
      <c r="A49" s="229"/>
      <c r="B49" s="31" t="s">
        <v>77</v>
      </c>
      <c r="C49" s="301">
        <v>5000</v>
      </c>
      <c r="D49" s="302"/>
      <c r="E49" s="130" t="s">
        <v>78</v>
      </c>
      <c r="F49" s="426" t="s">
        <v>275</v>
      </c>
      <c r="G49" s="228">
        <f>G50</f>
        <v>85.4</v>
      </c>
      <c r="H49" s="228">
        <f>H50</f>
        <v>30</v>
      </c>
      <c r="I49" s="226">
        <f t="shared" si="1"/>
        <v>115.4</v>
      </c>
    </row>
    <row r="50" spans="1:9" ht="15.75" customHeight="1">
      <c r="A50" s="229"/>
      <c r="B50" s="301">
        <v>1115030</v>
      </c>
      <c r="C50" s="301">
        <v>5030</v>
      </c>
      <c r="D50" s="302"/>
      <c r="E50" s="129" t="s">
        <v>79</v>
      </c>
      <c r="F50" s="427"/>
      <c r="G50" s="228">
        <f t="shared" si="2"/>
        <v>85.4</v>
      </c>
      <c r="H50" s="228">
        <f t="shared" si="2"/>
        <v>30</v>
      </c>
      <c r="I50" s="226">
        <f t="shared" si="1"/>
        <v>115.4</v>
      </c>
    </row>
    <row r="51" spans="1:9" ht="65.25" customHeight="1">
      <c r="A51" s="229"/>
      <c r="B51" s="301">
        <v>1115031</v>
      </c>
      <c r="C51" s="301">
        <v>5031</v>
      </c>
      <c r="D51" s="31" t="s">
        <v>80</v>
      </c>
      <c r="E51" s="129" t="s">
        <v>81</v>
      </c>
      <c r="F51" s="428"/>
      <c r="G51" s="228">
        <f>35.4+50</f>
        <v>85.4</v>
      </c>
      <c r="H51" s="228">
        <v>30</v>
      </c>
      <c r="I51" s="226">
        <f t="shared" si="1"/>
        <v>115.4</v>
      </c>
    </row>
    <row r="52" spans="1:9" ht="15.75">
      <c r="A52" s="229"/>
      <c r="B52" s="423" t="s">
        <v>212</v>
      </c>
      <c r="C52" s="424"/>
      <c r="D52" s="424"/>
      <c r="E52" s="424"/>
      <c r="F52" s="425"/>
      <c r="G52" s="228">
        <f>G51</f>
        <v>85.4</v>
      </c>
      <c r="H52" s="228">
        <f>H51</f>
        <v>30</v>
      </c>
      <c r="I52" s="226">
        <f t="shared" si="1"/>
        <v>115.4</v>
      </c>
    </row>
    <row r="53" spans="1:9" ht="31.5">
      <c r="A53" s="229"/>
      <c r="B53" s="105">
        <v>3700000</v>
      </c>
      <c r="C53" s="106"/>
      <c r="D53" s="107"/>
      <c r="E53" s="108" t="s">
        <v>87</v>
      </c>
      <c r="F53" s="347"/>
      <c r="G53" s="228">
        <f aca="true" t="shared" si="3" ref="G53:H55">G54</f>
        <v>0</v>
      </c>
      <c r="H53" s="228">
        <f t="shared" si="3"/>
        <v>50</v>
      </c>
      <c r="I53" s="226">
        <f t="shared" si="1"/>
        <v>50</v>
      </c>
    </row>
    <row r="54" spans="1:9" ht="15.75">
      <c r="A54" s="229"/>
      <c r="B54" s="105">
        <v>3710000</v>
      </c>
      <c r="C54" s="106"/>
      <c r="D54" s="107"/>
      <c r="E54" s="132" t="s">
        <v>88</v>
      </c>
      <c r="F54" s="347"/>
      <c r="G54" s="228">
        <f t="shared" si="3"/>
        <v>0</v>
      </c>
      <c r="H54" s="228">
        <f t="shared" si="3"/>
        <v>50</v>
      </c>
      <c r="I54" s="226">
        <f t="shared" si="1"/>
        <v>50</v>
      </c>
    </row>
    <row r="55" spans="1:9" ht="47.25">
      <c r="A55" s="229"/>
      <c r="B55" s="105">
        <v>3719700</v>
      </c>
      <c r="C55" s="105">
        <v>9700</v>
      </c>
      <c r="D55" s="230"/>
      <c r="E55" s="315" t="s">
        <v>155</v>
      </c>
      <c r="F55" s="347"/>
      <c r="G55" s="228">
        <f t="shared" si="3"/>
        <v>0</v>
      </c>
      <c r="H55" s="228">
        <f t="shared" si="3"/>
        <v>50</v>
      </c>
      <c r="I55" s="226">
        <f t="shared" si="1"/>
        <v>50</v>
      </c>
    </row>
    <row r="56" spans="1:9" ht="78.75">
      <c r="A56" s="229"/>
      <c r="B56" s="106">
        <v>3719770</v>
      </c>
      <c r="C56" s="316">
        <v>9770</v>
      </c>
      <c r="D56" s="317" t="s">
        <v>89</v>
      </c>
      <c r="E56" s="266" t="s">
        <v>356</v>
      </c>
      <c r="F56" s="351" t="s">
        <v>354</v>
      </c>
      <c r="G56" s="228">
        <v>0</v>
      </c>
      <c r="H56" s="228">
        <v>50</v>
      </c>
      <c r="I56" s="226">
        <f t="shared" si="1"/>
        <v>50</v>
      </c>
    </row>
    <row r="57" spans="1:9" ht="15.75">
      <c r="A57" s="229"/>
      <c r="B57" s="423" t="s">
        <v>212</v>
      </c>
      <c r="C57" s="424"/>
      <c r="D57" s="424"/>
      <c r="E57" s="424"/>
      <c r="F57" s="425"/>
      <c r="G57" s="228">
        <f>G56</f>
        <v>0</v>
      </c>
      <c r="H57" s="228">
        <f>H56</f>
        <v>50</v>
      </c>
      <c r="I57" s="226">
        <f t="shared" si="1"/>
        <v>50</v>
      </c>
    </row>
    <row r="58" spans="1:9" ht="18.75">
      <c r="A58" s="229"/>
      <c r="B58" s="430" t="s">
        <v>11</v>
      </c>
      <c r="C58" s="431"/>
      <c r="D58" s="431"/>
      <c r="E58" s="431"/>
      <c r="F58" s="432"/>
      <c r="G58" s="232">
        <f>G6+G25+G34+G47+G53</f>
        <v>2314.3606300000006</v>
      </c>
      <c r="H58" s="232">
        <f>H6+H25+H34+H47+H53</f>
        <v>74.6</v>
      </c>
      <c r="I58" s="233">
        <f t="shared" si="1"/>
        <v>2388.9606300000005</v>
      </c>
    </row>
    <row r="59" spans="2:17" ht="20.25" customHeight="1" hidden="1">
      <c r="B59" s="433" t="s">
        <v>214</v>
      </c>
      <c r="C59" s="433"/>
      <c r="D59" s="433"/>
      <c r="E59" s="433"/>
      <c r="F59" s="433"/>
      <c r="G59" s="433"/>
      <c r="H59" s="433"/>
      <c r="I59" s="433"/>
      <c r="J59" s="234"/>
      <c r="K59" s="234"/>
      <c r="L59" s="234"/>
      <c r="M59" s="234"/>
      <c r="N59" s="234"/>
      <c r="O59" s="234"/>
      <c r="P59" s="234"/>
      <c r="Q59" s="234"/>
    </row>
    <row r="60" spans="2:17" ht="20.25" customHeight="1" hidden="1">
      <c r="B60" s="429" t="s">
        <v>4</v>
      </c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</row>
    <row r="61" spans="2:17" ht="30.75" customHeight="1" hidden="1">
      <c r="B61" s="433" t="s">
        <v>215</v>
      </c>
      <c r="C61" s="433"/>
      <c r="D61" s="433"/>
      <c r="E61" s="433"/>
      <c r="F61" s="433"/>
      <c r="G61" s="433"/>
      <c r="H61" s="433"/>
      <c r="I61" s="433"/>
      <c r="J61" s="234"/>
      <c r="K61" s="234"/>
      <c r="L61" s="234"/>
      <c r="M61" s="234"/>
      <c r="N61" s="234"/>
      <c r="O61" s="234"/>
      <c r="P61" s="234"/>
      <c r="Q61" s="234"/>
    </row>
    <row r="62" spans="2:17" ht="21" customHeight="1" hidden="1">
      <c r="B62" s="429" t="s">
        <v>216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</row>
    <row r="63" ht="12.75">
      <c r="F63" s="116"/>
    </row>
    <row r="64" ht="12.75">
      <c r="F64" s="117"/>
    </row>
    <row r="65" ht="12.75">
      <c r="F65" s="116"/>
    </row>
    <row r="67" ht="12.75">
      <c r="G67" s="118"/>
    </row>
    <row r="68" ht="12.75">
      <c r="G68" s="118"/>
    </row>
    <row r="69" ht="12.75">
      <c r="H69" s="118"/>
    </row>
  </sheetData>
  <mergeCells count="27">
    <mergeCell ref="F36:F40"/>
    <mergeCell ref="B41:F41"/>
    <mergeCell ref="B44:F44"/>
    <mergeCell ref="F42:F43"/>
    <mergeCell ref="B33:F33"/>
    <mergeCell ref="F31:F32"/>
    <mergeCell ref="B28:F28"/>
    <mergeCell ref="B30:F30"/>
    <mergeCell ref="B62:Q62"/>
    <mergeCell ref="B58:F58"/>
    <mergeCell ref="B59:I59"/>
    <mergeCell ref="B46:F46"/>
    <mergeCell ref="B52:F52"/>
    <mergeCell ref="B57:F57"/>
    <mergeCell ref="B61:I61"/>
    <mergeCell ref="F49:F51"/>
    <mergeCell ref="B60:Q60"/>
    <mergeCell ref="B1:I1"/>
    <mergeCell ref="G2:I2"/>
    <mergeCell ref="B3:I3"/>
    <mergeCell ref="B24:F24"/>
    <mergeCell ref="F16:F18"/>
    <mergeCell ref="B19:F19"/>
    <mergeCell ref="B21:F21"/>
    <mergeCell ref="F12:F14"/>
    <mergeCell ref="B11:F11"/>
    <mergeCell ref="B15:F15"/>
  </mergeCells>
  <printOptions/>
  <pageMargins left="0.2" right="0.2" top="1" bottom="1" header="0.5" footer="0.5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workbookViewId="0" topLeftCell="A2">
      <selection activeCell="E29" sqref="E29"/>
    </sheetView>
  </sheetViews>
  <sheetFormatPr defaultColWidth="9.16015625" defaultRowHeight="12.75"/>
  <cols>
    <col min="1" max="1" width="13.66015625" style="369" customWidth="1"/>
    <col min="2" max="2" width="15.16015625" style="2" customWidth="1"/>
    <col min="3" max="3" width="14" style="2" customWidth="1"/>
    <col min="4" max="4" width="14.83203125" style="2" customWidth="1"/>
    <col min="5" max="5" width="135.33203125" style="369" customWidth="1"/>
    <col min="6" max="6" width="52.5" style="369" customWidth="1"/>
    <col min="7" max="7" width="17.5" style="369" customWidth="1"/>
    <col min="8" max="8" width="17.66015625" style="369" customWidth="1"/>
    <col min="9" max="9" width="17" style="369" customWidth="1"/>
    <col min="10" max="10" width="16.16015625" style="369" customWidth="1"/>
    <col min="11" max="11" width="18.33203125" style="370" customWidth="1"/>
    <col min="12" max="12" width="17.83203125" style="370" customWidth="1"/>
    <col min="13" max="13" width="18.16015625" style="370" customWidth="1"/>
    <col min="14" max="14" width="9.16015625" style="370" customWidth="1"/>
    <col min="15" max="16" width="9.66015625" style="370" bestFit="1" customWidth="1"/>
    <col min="17" max="17" width="9.16015625" style="370" customWidth="1"/>
    <col min="18" max="18" width="11.66015625" style="370" customWidth="1"/>
    <col min="19" max="16384" width="9.16015625" style="370" customWidth="1"/>
  </cols>
  <sheetData>
    <row r="1" spans="1:16" s="111" customFormat="1" ht="22.5" customHeight="1" hidden="1">
      <c r="A1" s="110"/>
      <c r="B1" s="421"/>
      <c r="C1" s="421"/>
      <c r="D1" s="421"/>
      <c r="E1" s="421"/>
      <c r="F1" s="421"/>
      <c r="G1" s="421"/>
      <c r="H1" s="421"/>
      <c r="I1" s="421"/>
      <c r="J1" s="421"/>
      <c r="K1" s="138"/>
      <c r="L1" s="138"/>
      <c r="M1" s="138"/>
      <c r="N1" s="138"/>
      <c r="O1" s="138"/>
      <c r="P1" s="139"/>
    </row>
    <row r="2" spans="7:16" ht="154.5" customHeight="1">
      <c r="G2" s="445"/>
      <c r="H2" s="445"/>
      <c r="I2" s="445"/>
      <c r="J2" s="445"/>
      <c r="K2" s="414" t="s">
        <v>362</v>
      </c>
      <c r="L2" s="414"/>
      <c r="M2" s="414"/>
      <c r="N2" s="140"/>
      <c r="O2" s="140"/>
      <c r="P2" s="140"/>
    </row>
    <row r="3" spans="2:13" ht="36.75" customHeight="1">
      <c r="B3" s="446" t="s">
        <v>101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</row>
    <row r="4" spans="2:11" ht="18.75">
      <c r="B4" s="3"/>
      <c r="C4" s="4"/>
      <c r="D4" s="4"/>
      <c r="E4" s="371"/>
      <c r="F4" s="372"/>
      <c r="G4" s="372"/>
      <c r="H4" s="114"/>
      <c r="I4" s="372"/>
      <c r="J4" s="1" t="s">
        <v>17</v>
      </c>
      <c r="K4" s="373"/>
    </row>
    <row r="5" spans="1:13" ht="25.5" customHeight="1">
      <c r="A5" s="374"/>
      <c r="B5" s="451" t="s">
        <v>102</v>
      </c>
      <c r="C5" s="451" t="s">
        <v>103</v>
      </c>
      <c r="D5" s="451" t="s">
        <v>104</v>
      </c>
      <c r="E5" s="453" t="s">
        <v>0</v>
      </c>
      <c r="F5" s="442" t="s">
        <v>105</v>
      </c>
      <c r="G5" s="442" t="s">
        <v>106</v>
      </c>
      <c r="H5" s="442" t="s">
        <v>107</v>
      </c>
      <c r="I5" s="442" t="s">
        <v>108</v>
      </c>
      <c r="J5" s="442" t="s">
        <v>109</v>
      </c>
      <c r="K5" s="444" t="s">
        <v>110</v>
      </c>
      <c r="L5" s="444"/>
      <c r="M5" s="444"/>
    </row>
    <row r="6" spans="1:13" ht="107.25" customHeight="1">
      <c r="A6" s="374"/>
      <c r="B6" s="452"/>
      <c r="C6" s="452"/>
      <c r="D6" s="452"/>
      <c r="E6" s="454"/>
      <c r="F6" s="443"/>
      <c r="G6" s="443"/>
      <c r="H6" s="443"/>
      <c r="I6" s="443"/>
      <c r="J6" s="443"/>
      <c r="K6" s="141" t="s">
        <v>111</v>
      </c>
      <c r="L6" s="141" t="s">
        <v>112</v>
      </c>
      <c r="M6" s="141" t="s">
        <v>113</v>
      </c>
    </row>
    <row r="7" spans="1:18" ht="40.5" customHeight="1">
      <c r="A7" s="374"/>
      <c r="B7" s="119" t="s">
        <v>53</v>
      </c>
      <c r="C7" s="119"/>
      <c r="D7" s="120"/>
      <c r="E7" s="121" t="s">
        <v>54</v>
      </c>
      <c r="F7" s="142"/>
      <c r="G7" s="142"/>
      <c r="H7" s="142"/>
      <c r="I7" s="142"/>
      <c r="J7" s="151">
        <f aca="true" t="shared" si="0" ref="J7:J47">K7+L7+M7</f>
        <v>1146.6</v>
      </c>
      <c r="K7" s="143">
        <f>K8</f>
        <v>1146.6</v>
      </c>
      <c r="L7" s="143"/>
      <c r="M7" s="143"/>
      <c r="N7" s="375"/>
      <c r="O7" s="375"/>
      <c r="P7" s="375"/>
      <c r="Q7" s="375"/>
      <c r="R7" s="375"/>
    </row>
    <row r="8" spans="1:18" ht="29.25" customHeight="1">
      <c r="A8" s="374"/>
      <c r="B8" s="28" t="s">
        <v>55</v>
      </c>
      <c r="C8" s="28"/>
      <c r="D8" s="123"/>
      <c r="E8" s="25" t="s">
        <v>56</v>
      </c>
      <c r="F8" s="142"/>
      <c r="G8" s="142"/>
      <c r="H8" s="142"/>
      <c r="I8" s="142"/>
      <c r="J8" s="144">
        <f t="shared" si="0"/>
        <v>1146.6</v>
      </c>
      <c r="K8" s="168">
        <f>K9+K18+K31+K35+K24</f>
        <v>1146.6</v>
      </c>
      <c r="L8" s="143"/>
      <c r="M8" s="143"/>
      <c r="N8" s="375"/>
      <c r="O8" s="375"/>
      <c r="P8" s="375"/>
      <c r="Q8" s="375"/>
      <c r="R8" s="375"/>
    </row>
    <row r="9" spans="1:18" ht="24" customHeight="1">
      <c r="A9" s="374"/>
      <c r="B9" s="119" t="s">
        <v>57</v>
      </c>
      <c r="C9" s="122" t="s">
        <v>58</v>
      </c>
      <c r="D9" s="123"/>
      <c r="E9" s="25" t="s">
        <v>59</v>
      </c>
      <c r="F9" s="142"/>
      <c r="G9" s="142"/>
      <c r="H9" s="142"/>
      <c r="I9" s="142"/>
      <c r="J9" s="144">
        <f t="shared" si="0"/>
        <v>514.5</v>
      </c>
      <c r="K9" s="145">
        <f>K10+K15</f>
        <v>514.5</v>
      </c>
      <c r="L9" s="145"/>
      <c r="M9" s="146"/>
      <c r="N9" s="375"/>
      <c r="O9" s="375"/>
      <c r="P9" s="375"/>
      <c r="Q9" s="375"/>
      <c r="R9" s="375"/>
    </row>
    <row r="10" spans="1:18" ht="30" customHeight="1">
      <c r="A10" s="374"/>
      <c r="B10" s="28" t="s">
        <v>84</v>
      </c>
      <c r="C10" s="106">
        <v>2010</v>
      </c>
      <c r="D10" s="107" t="s">
        <v>85</v>
      </c>
      <c r="E10" s="131" t="s">
        <v>86</v>
      </c>
      <c r="F10" s="142"/>
      <c r="G10" s="142"/>
      <c r="H10" s="142"/>
      <c r="I10" s="142"/>
      <c r="J10" s="144">
        <f t="shared" si="0"/>
        <v>413</v>
      </c>
      <c r="K10" s="145">
        <f>K12</f>
        <v>413</v>
      </c>
      <c r="L10" s="145"/>
      <c r="M10" s="146"/>
      <c r="N10" s="375"/>
      <c r="O10" s="375"/>
      <c r="P10" s="375"/>
      <c r="Q10" s="375"/>
      <c r="R10" s="375"/>
    </row>
    <row r="11" spans="1:18" ht="22.5" customHeight="1">
      <c r="A11" s="374"/>
      <c r="B11" s="137"/>
      <c r="C11" s="32"/>
      <c r="D11" s="147"/>
      <c r="E11" s="148" t="s">
        <v>20</v>
      </c>
      <c r="F11" s="142"/>
      <c r="G11" s="142"/>
      <c r="H11" s="142"/>
      <c r="I11" s="142"/>
      <c r="J11" s="144"/>
      <c r="K11" s="145"/>
      <c r="L11" s="145"/>
      <c r="M11" s="146"/>
      <c r="N11" s="375"/>
      <c r="O11" s="375"/>
      <c r="P11" s="375"/>
      <c r="Q11" s="375"/>
      <c r="R11" s="375"/>
    </row>
    <row r="12" spans="1:18" ht="25.5" customHeight="1">
      <c r="A12" s="374"/>
      <c r="B12" s="137"/>
      <c r="C12" s="32"/>
      <c r="D12" s="147"/>
      <c r="E12" s="149" t="s">
        <v>114</v>
      </c>
      <c r="F12" s="142"/>
      <c r="G12" s="142"/>
      <c r="H12" s="142"/>
      <c r="I12" s="142"/>
      <c r="J12" s="144">
        <f t="shared" si="0"/>
        <v>413</v>
      </c>
      <c r="K12" s="145">
        <f>150+47+220.5+3+(-7.5)</f>
        <v>413</v>
      </c>
      <c r="L12" s="145"/>
      <c r="M12" s="146"/>
      <c r="N12" s="375"/>
      <c r="O12" s="375"/>
      <c r="P12" s="375"/>
      <c r="Q12" s="375"/>
      <c r="R12" s="375"/>
    </row>
    <row r="13" spans="1:18" ht="58.5" customHeight="1">
      <c r="A13" s="374"/>
      <c r="B13" s="137"/>
      <c r="C13" s="32"/>
      <c r="D13" s="147"/>
      <c r="E13" s="206" t="s">
        <v>198</v>
      </c>
      <c r="F13" s="142"/>
      <c r="G13" s="142"/>
      <c r="H13" s="142"/>
      <c r="I13" s="142"/>
      <c r="J13" s="144">
        <f t="shared" si="0"/>
        <v>-1.3</v>
      </c>
      <c r="K13" s="145">
        <v>-1.3</v>
      </c>
      <c r="L13" s="145"/>
      <c r="M13" s="146"/>
      <c r="N13" s="375"/>
      <c r="O13" s="375"/>
      <c r="P13" s="375"/>
      <c r="Q13" s="375"/>
      <c r="R13" s="375"/>
    </row>
    <row r="14" spans="1:18" ht="25.5" customHeight="1">
      <c r="A14" s="374"/>
      <c r="B14" s="91" t="s">
        <v>60</v>
      </c>
      <c r="C14" s="124">
        <v>2110</v>
      </c>
      <c r="D14" s="125"/>
      <c r="E14" s="126" t="s">
        <v>61</v>
      </c>
      <c r="F14" s="142"/>
      <c r="G14" s="142"/>
      <c r="H14" s="142"/>
      <c r="I14" s="142"/>
      <c r="J14" s="144">
        <v>101.5</v>
      </c>
      <c r="K14" s="145">
        <v>101.5</v>
      </c>
      <c r="L14" s="145"/>
      <c r="M14" s="146"/>
      <c r="N14" s="375"/>
      <c r="O14" s="375"/>
      <c r="P14" s="375"/>
      <c r="Q14" s="375"/>
      <c r="R14" s="375"/>
    </row>
    <row r="15" spans="1:18" ht="25.5" customHeight="1">
      <c r="A15" s="374"/>
      <c r="B15" s="122" t="s">
        <v>62</v>
      </c>
      <c r="C15" s="122" t="s">
        <v>63</v>
      </c>
      <c r="D15" s="150" t="s">
        <v>64</v>
      </c>
      <c r="E15" s="109" t="s">
        <v>65</v>
      </c>
      <c r="F15" s="142"/>
      <c r="G15" s="142"/>
      <c r="H15" s="142"/>
      <c r="I15" s="142"/>
      <c r="J15" s="144">
        <f t="shared" si="0"/>
        <v>101.5</v>
      </c>
      <c r="K15" s="145">
        <f>46.5+55</f>
        <v>101.5</v>
      </c>
      <c r="L15" s="145"/>
      <c r="M15" s="146"/>
      <c r="N15" s="375"/>
      <c r="O15" s="375"/>
      <c r="P15" s="375"/>
      <c r="Q15" s="375"/>
      <c r="R15" s="375"/>
    </row>
    <row r="16" spans="1:18" ht="25.5" customHeight="1">
      <c r="A16" s="374"/>
      <c r="B16" s="137"/>
      <c r="C16" s="32"/>
      <c r="D16" s="147"/>
      <c r="E16" s="148" t="s">
        <v>20</v>
      </c>
      <c r="F16" s="142"/>
      <c r="G16" s="142"/>
      <c r="H16" s="142"/>
      <c r="I16" s="142"/>
      <c r="J16" s="144"/>
      <c r="K16" s="145"/>
      <c r="L16" s="145"/>
      <c r="M16" s="146"/>
      <c r="N16" s="375"/>
      <c r="O16" s="375"/>
      <c r="P16" s="375"/>
      <c r="Q16" s="375"/>
      <c r="R16" s="375"/>
    </row>
    <row r="17" spans="1:18" ht="25.5" customHeight="1">
      <c r="A17" s="374"/>
      <c r="B17" s="137"/>
      <c r="C17" s="32"/>
      <c r="D17" s="147"/>
      <c r="E17" s="149" t="s">
        <v>114</v>
      </c>
      <c r="F17" s="142"/>
      <c r="G17" s="142"/>
      <c r="H17" s="142"/>
      <c r="I17" s="142"/>
      <c r="J17" s="144">
        <f t="shared" si="0"/>
        <v>101.5</v>
      </c>
      <c r="K17" s="145">
        <f>46.5+55</f>
        <v>101.5</v>
      </c>
      <c r="L17" s="145"/>
      <c r="M17" s="146"/>
      <c r="N17" s="375"/>
      <c r="O17" s="375"/>
      <c r="P17" s="375"/>
      <c r="Q17" s="375"/>
      <c r="R17" s="375"/>
    </row>
    <row r="18" spans="1:18" ht="27.75" customHeight="1">
      <c r="A18" s="374"/>
      <c r="B18" s="28" t="s">
        <v>115</v>
      </c>
      <c r="C18" s="106">
        <v>6000</v>
      </c>
      <c r="D18" s="107"/>
      <c r="E18" s="131" t="s">
        <v>116</v>
      </c>
      <c r="F18" s="142"/>
      <c r="G18" s="142"/>
      <c r="H18" s="142"/>
      <c r="I18" s="142"/>
      <c r="J18" s="144">
        <f t="shared" si="0"/>
        <v>372.6</v>
      </c>
      <c r="K18" s="145">
        <f>K19</f>
        <v>372.6</v>
      </c>
      <c r="L18" s="145"/>
      <c r="M18" s="146"/>
      <c r="N18" s="375"/>
      <c r="O18" s="375"/>
      <c r="P18" s="375"/>
      <c r="Q18" s="375"/>
      <c r="R18" s="375"/>
    </row>
    <row r="19" spans="1:18" ht="27.75" customHeight="1">
      <c r="A19" s="374"/>
      <c r="B19" s="147" t="s">
        <v>117</v>
      </c>
      <c r="C19" s="29">
        <v>6080</v>
      </c>
      <c r="D19" s="29"/>
      <c r="E19" s="25" t="s">
        <v>118</v>
      </c>
      <c r="F19" s="142"/>
      <c r="G19" s="142"/>
      <c r="H19" s="142"/>
      <c r="I19" s="142"/>
      <c r="J19" s="144">
        <f t="shared" si="0"/>
        <v>372.6</v>
      </c>
      <c r="K19" s="145">
        <f>K20</f>
        <v>372.6</v>
      </c>
      <c r="L19" s="145"/>
      <c r="M19" s="146"/>
      <c r="N19" s="375"/>
      <c r="O19" s="375"/>
      <c r="P19" s="375"/>
      <c r="Q19" s="375"/>
      <c r="R19" s="375"/>
    </row>
    <row r="20" spans="1:18" ht="27.75" customHeight="1">
      <c r="A20" s="374"/>
      <c r="B20" s="147" t="s">
        <v>119</v>
      </c>
      <c r="C20" s="29">
        <v>6082</v>
      </c>
      <c r="D20" s="107" t="s">
        <v>120</v>
      </c>
      <c r="E20" s="25" t="s">
        <v>121</v>
      </c>
      <c r="F20" s="142"/>
      <c r="G20" s="142"/>
      <c r="H20" s="142"/>
      <c r="I20" s="142"/>
      <c r="J20" s="144">
        <f t="shared" si="0"/>
        <v>372.6</v>
      </c>
      <c r="K20" s="145">
        <f>340+38-5.4+K23</f>
        <v>372.6</v>
      </c>
      <c r="L20" s="145"/>
      <c r="M20" s="146"/>
      <c r="N20" s="375"/>
      <c r="O20" s="375"/>
      <c r="P20" s="375"/>
      <c r="Q20" s="375"/>
      <c r="R20" s="375"/>
    </row>
    <row r="21" spans="1:18" ht="27.75" customHeight="1">
      <c r="A21" s="374"/>
      <c r="B21" s="147"/>
      <c r="C21" s="29"/>
      <c r="D21" s="107"/>
      <c r="E21" s="148" t="s">
        <v>20</v>
      </c>
      <c r="F21" s="142"/>
      <c r="G21" s="142"/>
      <c r="H21" s="142"/>
      <c r="I21" s="142"/>
      <c r="J21" s="144">
        <f t="shared" si="0"/>
        <v>0</v>
      </c>
      <c r="K21" s="145"/>
      <c r="L21" s="145"/>
      <c r="M21" s="146"/>
      <c r="N21" s="375"/>
      <c r="O21" s="375"/>
      <c r="P21" s="375"/>
      <c r="Q21" s="375"/>
      <c r="R21" s="375"/>
    </row>
    <row r="22" spans="1:18" ht="35.25" customHeight="1">
      <c r="A22" s="374"/>
      <c r="B22" s="147"/>
      <c r="C22" s="29"/>
      <c r="D22" s="107"/>
      <c r="E22" s="149" t="s">
        <v>199</v>
      </c>
      <c r="F22" s="142"/>
      <c r="G22" s="142"/>
      <c r="H22" s="142"/>
      <c r="I22" s="142"/>
      <c r="J22" s="144">
        <f t="shared" si="0"/>
        <v>372.6</v>
      </c>
      <c r="K22" s="145">
        <f>340+38-5.4</f>
        <v>372.6</v>
      </c>
      <c r="L22" s="145"/>
      <c r="M22" s="146"/>
      <c r="N22" s="375"/>
      <c r="O22" s="375"/>
      <c r="P22" s="375"/>
      <c r="Q22" s="375"/>
      <c r="R22" s="375"/>
    </row>
    <row r="23" spans="1:18" ht="66" customHeight="1" hidden="1">
      <c r="A23" s="374"/>
      <c r="B23" s="147"/>
      <c r="C23" s="29"/>
      <c r="D23" s="107"/>
      <c r="E23" s="25"/>
      <c r="F23" s="142"/>
      <c r="G23" s="142"/>
      <c r="H23" s="142"/>
      <c r="I23" s="142"/>
      <c r="J23" s="144"/>
      <c r="K23" s="145"/>
      <c r="L23" s="145"/>
      <c r="M23" s="146"/>
      <c r="N23" s="375"/>
      <c r="O23" s="375"/>
      <c r="P23" s="375"/>
      <c r="Q23" s="375"/>
      <c r="R23" s="375"/>
    </row>
    <row r="24" spans="1:18" ht="35.25" customHeight="1">
      <c r="A24" s="374"/>
      <c r="B24" s="107" t="s">
        <v>190</v>
      </c>
      <c r="C24" s="28" t="s">
        <v>191</v>
      </c>
      <c r="D24" s="119"/>
      <c r="E24" s="87" t="s">
        <v>143</v>
      </c>
      <c r="F24" s="142"/>
      <c r="G24" s="142"/>
      <c r="H24" s="142"/>
      <c r="I24" s="142"/>
      <c r="J24" s="144">
        <f t="shared" si="0"/>
        <v>18.5</v>
      </c>
      <c r="K24" s="145">
        <f>K25</f>
        <v>18.5</v>
      </c>
      <c r="L24" s="145"/>
      <c r="M24" s="146"/>
      <c r="N24" s="375"/>
      <c r="O24" s="375"/>
      <c r="P24" s="375"/>
      <c r="Q24" s="375"/>
      <c r="R24" s="375"/>
    </row>
    <row r="25" spans="1:18" ht="35.25" customHeight="1">
      <c r="A25" s="374"/>
      <c r="B25" s="107" t="s">
        <v>194</v>
      </c>
      <c r="C25" s="28" t="s">
        <v>193</v>
      </c>
      <c r="D25" s="95"/>
      <c r="E25" s="203" t="s">
        <v>192</v>
      </c>
      <c r="F25" s="142"/>
      <c r="G25" s="142"/>
      <c r="H25" s="142"/>
      <c r="I25" s="142"/>
      <c r="J25" s="144">
        <f t="shared" si="0"/>
        <v>18.5</v>
      </c>
      <c r="K25" s="145">
        <f>K26</f>
        <v>18.5</v>
      </c>
      <c r="L25" s="145"/>
      <c r="M25" s="146"/>
      <c r="N25" s="375"/>
      <c r="O25" s="375"/>
      <c r="P25" s="375"/>
      <c r="Q25" s="375"/>
      <c r="R25" s="375"/>
    </row>
    <row r="26" spans="1:18" ht="35.25" customHeight="1">
      <c r="A26" s="374"/>
      <c r="B26" s="107" t="s">
        <v>196</v>
      </c>
      <c r="C26" s="28" t="s">
        <v>197</v>
      </c>
      <c r="D26" s="137" t="s">
        <v>125</v>
      </c>
      <c r="E26" s="203" t="s">
        <v>195</v>
      </c>
      <c r="F26" s="142"/>
      <c r="G26" s="142"/>
      <c r="H26" s="142"/>
      <c r="I26" s="142"/>
      <c r="J26" s="144">
        <f t="shared" si="0"/>
        <v>18.5</v>
      </c>
      <c r="K26" s="145">
        <f>K28</f>
        <v>18.5</v>
      </c>
      <c r="L26" s="145"/>
      <c r="M26" s="146"/>
      <c r="N26" s="375"/>
      <c r="O26" s="375"/>
      <c r="P26" s="375"/>
      <c r="Q26" s="375"/>
      <c r="R26" s="375"/>
    </row>
    <row r="27" spans="1:18" ht="35.25" customHeight="1">
      <c r="A27" s="374"/>
      <c r="B27" s="107"/>
      <c r="C27" s="28"/>
      <c r="D27" s="85"/>
      <c r="E27" s="148" t="s">
        <v>20</v>
      </c>
      <c r="F27" s="142"/>
      <c r="G27" s="142"/>
      <c r="H27" s="142"/>
      <c r="I27" s="142"/>
      <c r="J27" s="144">
        <f t="shared" si="0"/>
        <v>0</v>
      </c>
      <c r="K27" s="145"/>
      <c r="L27" s="145"/>
      <c r="M27" s="146"/>
      <c r="N27" s="375"/>
      <c r="O27" s="375"/>
      <c r="P27" s="375"/>
      <c r="Q27" s="375"/>
      <c r="R27" s="375"/>
    </row>
    <row r="28" spans="1:18" ht="35.25" customHeight="1">
      <c r="A28" s="374"/>
      <c r="B28" s="107"/>
      <c r="C28" s="28"/>
      <c r="D28" s="85"/>
      <c r="E28" s="368" t="s">
        <v>114</v>
      </c>
      <c r="F28" s="142"/>
      <c r="G28" s="142"/>
      <c r="H28" s="142"/>
      <c r="I28" s="142"/>
      <c r="J28" s="144">
        <f t="shared" si="0"/>
        <v>18.5</v>
      </c>
      <c r="K28" s="145">
        <f>K30+17.2</f>
        <v>18.5</v>
      </c>
      <c r="L28" s="145"/>
      <c r="M28" s="146"/>
      <c r="N28" s="375"/>
      <c r="O28" s="375"/>
      <c r="P28" s="375"/>
      <c r="Q28" s="375"/>
      <c r="R28" s="375"/>
    </row>
    <row r="29" spans="1:18" ht="35.25" customHeight="1">
      <c r="A29" s="374"/>
      <c r="B29" s="107"/>
      <c r="C29" s="28"/>
      <c r="D29" s="85"/>
      <c r="E29" s="368" t="s">
        <v>364</v>
      </c>
      <c r="F29" s="142"/>
      <c r="G29" s="142"/>
      <c r="H29" s="142"/>
      <c r="I29" s="142"/>
      <c r="J29" s="144">
        <v>17.2</v>
      </c>
      <c r="K29" s="145">
        <v>17.2</v>
      </c>
      <c r="L29" s="145"/>
      <c r="M29" s="146"/>
      <c r="N29" s="375"/>
      <c r="O29" s="375"/>
      <c r="P29" s="375"/>
      <c r="Q29" s="375"/>
      <c r="R29" s="375"/>
    </row>
    <row r="30" spans="1:18" ht="56.25" customHeight="1">
      <c r="A30" s="374"/>
      <c r="B30" s="107"/>
      <c r="C30" s="28"/>
      <c r="D30" s="85"/>
      <c r="E30" s="206" t="s">
        <v>198</v>
      </c>
      <c r="F30" s="142"/>
      <c r="G30" s="142"/>
      <c r="H30" s="142"/>
      <c r="I30" s="142"/>
      <c r="J30" s="144">
        <f t="shared" si="0"/>
        <v>1.3</v>
      </c>
      <c r="K30" s="145">
        <v>1.3</v>
      </c>
      <c r="L30" s="145"/>
      <c r="M30" s="146"/>
      <c r="N30" s="375"/>
      <c r="O30" s="375"/>
      <c r="P30" s="375"/>
      <c r="Q30" s="375"/>
      <c r="R30" s="375"/>
    </row>
    <row r="31" spans="1:18" ht="27.75" customHeight="1">
      <c r="A31" s="374"/>
      <c r="B31" s="28" t="s">
        <v>122</v>
      </c>
      <c r="C31" s="30">
        <v>7690</v>
      </c>
      <c r="D31" s="31"/>
      <c r="E31" s="25" t="s">
        <v>123</v>
      </c>
      <c r="F31" s="142"/>
      <c r="G31" s="142"/>
      <c r="H31" s="142"/>
      <c r="I31" s="142"/>
      <c r="J31" s="144">
        <f t="shared" si="0"/>
        <v>80</v>
      </c>
      <c r="K31" s="145">
        <f>K32</f>
        <v>80</v>
      </c>
      <c r="L31" s="145"/>
      <c r="M31" s="146"/>
      <c r="N31" s="375"/>
      <c r="O31" s="375"/>
      <c r="P31" s="375"/>
      <c r="Q31" s="375"/>
      <c r="R31" s="375"/>
    </row>
    <row r="32" spans="1:18" ht="27.75" customHeight="1">
      <c r="A32" s="374"/>
      <c r="B32" s="28" t="s">
        <v>124</v>
      </c>
      <c r="C32" s="30">
        <v>7693</v>
      </c>
      <c r="D32" s="31" t="s">
        <v>125</v>
      </c>
      <c r="E32" s="25" t="s">
        <v>126</v>
      </c>
      <c r="F32" s="142"/>
      <c r="G32" s="142"/>
      <c r="H32" s="142"/>
      <c r="I32" s="142"/>
      <c r="J32" s="144">
        <f t="shared" si="0"/>
        <v>80</v>
      </c>
      <c r="K32" s="145">
        <v>80</v>
      </c>
      <c r="L32" s="145"/>
      <c r="M32" s="146"/>
      <c r="N32" s="375"/>
      <c r="O32" s="375"/>
      <c r="P32" s="375"/>
      <c r="Q32" s="375"/>
      <c r="R32" s="375"/>
    </row>
    <row r="33" spans="1:18" ht="27.75" customHeight="1">
      <c r="A33" s="374"/>
      <c r="B33" s="28"/>
      <c r="C33" s="30"/>
      <c r="D33" s="31"/>
      <c r="E33" s="148" t="s">
        <v>20</v>
      </c>
      <c r="F33" s="142"/>
      <c r="G33" s="142"/>
      <c r="H33" s="142"/>
      <c r="I33" s="142"/>
      <c r="J33" s="144"/>
      <c r="K33" s="145"/>
      <c r="L33" s="145"/>
      <c r="M33" s="146"/>
      <c r="N33" s="375"/>
      <c r="O33" s="375"/>
      <c r="P33" s="375"/>
      <c r="Q33" s="375"/>
      <c r="R33" s="375"/>
    </row>
    <row r="34" spans="1:18" ht="27.75" customHeight="1">
      <c r="A34" s="374"/>
      <c r="B34" s="28"/>
      <c r="C34" s="30"/>
      <c r="D34" s="31"/>
      <c r="E34" s="149" t="s">
        <v>114</v>
      </c>
      <c r="F34" s="142"/>
      <c r="G34" s="142"/>
      <c r="H34" s="142"/>
      <c r="I34" s="142"/>
      <c r="J34" s="144">
        <f t="shared" si="0"/>
        <v>80</v>
      </c>
      <c r="K34" s="145">
        <v>80</v>
      </c>
      <c r="L34" s="145"/>
      <c r="M34" s="146"/>
      <c r="N34" s="375"/>
      <c r="O34" s="375"/>
      <c r="P34" s="375"/>
      <c r="Q34" s="375"/>
      <c r="R34" s="375"/>
    </row>
    <row r="35" spans="1:18" ht="45" customHeight="1">
      <c r="A35" s="374"/>
      <c r="B35" s="107" t="s">
        <v>127</v>
      </c>
      <c r="C35" s="28" t="s">
        <v>128</v>
      </c>
      <c r="D35" s="28" t="s">
        <v>89</v>
      </c>
      <c r="E35" s="25" t="s">
        <v>129</v>
      </c>
      <c r="F35" s="142"/>
      <c r="G35" s="142"/>
      <c r="H35" s="142"/>
      <c r="I35" s="142"/>
      <c r="J35" s="144">
        <f t="shared" si="0"/>
        <v>161</v>
      </c>
      <c r="K35" s="145">
        <f>171-10</f>
        <v>161</v>
      </c>
      <c r="L35" s="145"/>
      <c r="M35" s="146"/>
      <c r="N35" s="375"/>
      <c r="O35" s="375"/>
      <c r="P35" s="375"/>
      <c r="Q35" s="375"/>
      <c r="R35" s="375"/>
    </row>
    <row r="36" spans="1:18" ht="21.75" customHeight="1">
      <c r="A36" s="374"/>
      <c r="B36" s="107"/>
      <c r="C36" s="28"/>
      <c r="D36" s="28"/>
      <c r="E36" s="148" t="s">
        <v>20</v>
      </c>
      <c r="F36" s="142"/>
      <c r="G36" s="142"/>
      <c r="H36" s="142"/>
      <c r="I36" s="142"/>
      <c r="J36" s="144"/>
      <c r="K36" s="145"/>
      <c r="L36" s="145"/>
      <c r="M36" s="146"/>
      <c r="N36" s="375"/>
      <c r="O36" s="375"/>
      <c r="P36" s="375"/>
      <c r="Q36" s="375"/>
      <c r="R36" s="375"/>
    </row>
    <row r="37" spans="1:18" ht="24.75" customHeight="1">
      <c r="A37" s="374"/>
      <c r="B37" s="107"/>
      <c r="C37" s="28"/>
      <c r="D37" s="28"/>
      <c r="E37" s="149" t="s">
        <v>200</v>
      </c>
      <c r="F37" s="142"/>
      <c r="G37" s="142"/>
      <c r="H37" s="142"/>
      <c r="I37" s="142"/>
      <c r="J37" s="144">
        <f t="shared" si="0"/>
        <v>161</v>
      </c>
      <c r="K37" s="145">
        <f>171-10</f>
        <v>161</v>
      </c>
      <c r="L37" s="145"/>
      <c r="M37" s="146"/>
      <c r="N37" s="375"/>
      <c r="O37" s="375"/>
      <c r="P37" s="375"/>
      <c r="Q37" s="375"/>
      <c r="R37" s="375"/>
    </row>
    <row r="38" spans="1:18" ht="39" customHeight="1">
      <c r="A38" s="374"/>
      <c r="B38" s="119" t="s">
        <v>27</v>
      </c>
      <c r="C38" s="119"/>
      <c r="D38" s="120"/>
      <c r="E38" s="108" t="s">
        <v>28</v>
      </c>
      <c r="F38" s="142"/>
      <c r="G38" s="142"/>
      <c r="H38" s="142"/>
      <c r="I38" s="142"/>
      <c r="J38" s="207">
        <f t="shared" si="0"/>
        <v>6441.996499999999</v>
      </c>
      <c r="K38" s="208">
        <f>K39</f>
        <v>2221.2965</v>
      </c>
      <c r="L38" s="208">
        <f>L39</f>
        <v>554</v>
      </c>
      <c r="M38" s="208">
        <f>M39</f>
        <v>3666.7</v>
      </c>
      <c r="N38" s="375"/>
      <c r="O38" s="375"/>
      <c r="P38" s="375"/>
      <c r="Q38" s="375"/>
      <c r="R38" s="375"/>
    </row>
    <row r="39" spans="1:18" ht="16.5" customHeight="1">
      <c r="A39" s="374"/>
      <c r="B39" s="28" t="s">
        <v>29</v>
      </c>
      <c r="C39" s="28"/>
      <c r="D39" s="123"/>
      <c r="E39" s="109" t="s">
        <v>30</v>
      </c>
      <c r="F39" s="142"/>
      <c r="G39" s="142"/>
      <c r="H39" s="142"/>
      <c r="I39" s="142"/>
      <c r="J39" s="209">
        <f t="shared" si="0"/>
        <v>6441.996499999999</v>
      </c>
      <c r="K39" s="210">
        <f>K40+K71</f>
        <v>2221.2965</v>
      </c>
      <c r="L39" s="210">
        <f>L40+L71</f>
        <v>554</v>
      </c>
      <c r="M39" s="210">
        <f>M40+M71</f>
        <v>3666.7</v>
      </c>
      <c r="N39" s="375"/>
      <c r="O39" s="375"/>
      <c r="P39" s="375"/>
      <c r="Q39" s="375"/>
      <c r="R39" s="375"/>
    </row>
    <row r="40" spans="1:18" ht="24" customHeight="1">
      <c r="A40" s="374"/>
      <c r="B40" s="28" t="s">
        <v>25</v>
      </c>
      <c r="C40" s="28" t="s">
        <v>22</v>
      </c>
      <c r="D40" s="123"/>
      <c r="E40" s="150" t="s">
        <v>23</v>
      </c>
      <c r="F40" s="142"/>
      <c r="G40" s="142"/>
      <c r="H40" s="142"/>
      <c r="I40" s="142"/>
      <c r="J40" s="209">
        <f t="shared" si="0"/>
        <v>3662</v>
      </c>
      <c r="K40" s="210">
        <f>K41+K53+K56+K59</f>
        <v>1741.3</v>
      </c>
      <c r="L40" s="145">
        <f>L41+L53+L56+L59</f>
        <v>254</v>
      </c>
      <c r="M40" s="145">
        <f>M41+M53+M56+M59</f>
        <v>1666.7</v>
      </c>
      <c r="N40" s="375"/>
      <c r="O40" s="375"/>
      <c r="P40" s="375"/>
      <c r="Q40" s="375"/>
      <c r="R40" s="375"/>
    </row>
    <row r="41" spans="1:18" ht="49.5" customHeight="1">
      <c r="A41" s="374"/>
      <c r="B41" s="28" t="s">
        <v>26</v>
      </c>
      <c r="C41" s="30">
        <v>1020</v>
      </c>
      <c r="D41" s="31" t="s">
        <v>24</v>
      </c>
      <c r="E41" s="25" t="s">
        <v>130</v>
      </c>
      <c r="F41" s="142"/>
      <c r="G41" s="142"/>
      <c r="H41" s="142"/>
      <c r="I41" s="142"/>
      <c r="J41" s="209">
        <f t="shared" si="0"/>
        <v>2263.1</v>
      </c>
      <c r="K41" s="210">
        <f>K43+K50</f>
        <v>1540.1</v>
      </c>
      <c r="L41" s="145">
        <f>L43+L50</f>
        <v>254</v>
      </c>
      <c r="M41" s="145">
        <f>M43+M50</f>
        <v>469</v>
      </c>
      <c r="N41" s="375"/>
      <c r="O41" s="375"/>
      <c r="P41" s="375"/>
      <c r="Q41" s="375"/>
      <c r="R41" s="375"/>
    </row>
    <row r="42" spans="1:18" ht="23.25" customHeight="1">
      <c r="A42" s="374"/>
      <c r="B42" s="153"/>
      <c r="C42" s="153"/>
      <c r="D42" s="154"/>
      <c r="E42" s="148" t="s">
        <v>20</v>
      </c>
      <c r="F42" s="142"/>
      <c r="G42" s="142"/>
      <c r="H42" s="142"/>
      <c r="I42" s="142"/>
      <c r="J42" s="144">
        <f t="shared" si="0"/>
        <v>0</v>
      </c>
      <c r="K42" s="145"/>
      <c r="L42" s="145"/>
      <c r="M42" s="378"/>
      <c r="N42" s="375"/>
      <c r="O42" s="375"/>
      <c r="P42" s="375"/>
      <c r="Q42" s="375"/>
      <c r="R42" s="375"/>
    </row>
    <row r="43" spans="1:18" ht="19.5" customHeight="1">
      <c r="A43" s="374"/>
      <c r="B43" s="153"/>
      <c r="C43" s="153"/>
      <c r="D43" s="154"/>
      <c r="E43" s="155" t="s">
        <v>66</v>
      </c>
      <c r="F43" s="142"/>
      <c r="G43" s="142"/>
      <c r="H43" s="142"/>
      <c r="I43" s="142"/>
      <c r="J43" s="144">
        <f t="shared" si="0"/>
        <v>1718.1</v>
      </c>
      <c r="K43" s="145">
        <f>550+708+30+K47-345</f>
        <v>995.0999999999999</v>
      </c>
      <c r="L43" s="145">
        <f>30+224</f>
        <v>254</v>
      </c>
      <c r="M43" s="145">
        <f>M47</f>
        <v>469</v>
      </c>
      <c r="N43" s="375"/>
      <c r="O43" s="375"/>
      <c r="P43" s="375"/>
      <c r="Q43" s="375"/>
      <c r="R43" s="375"/>
    </row>
    <row r="44" spans="1:18" ht="25.5" customHeight="1">
      <c r="A44" s="374"/>
      <c r="B44" s="153"/>
      <c r="C44" s="153"/>
      <c r="D44" s="154"/>
      <c r="E44" s="156" t="s">
        <v>131</v>
      </c>
      <c r="F44" s="142"/>
      <c r="G44" s="142"/>
      <c r="H44" s="142"/>
      <c r="I44" s="142"/>
      <c r="J44" s="144">
        <f t="shared" si="0"/>
        <v>700</v>
      </c>
      <c r="K44" s="145">
        <v>700</v>
      </c>
      <c r="L44" s="145"/>
      <c r="M44" s="145"/>
      <c r="N44" s="375"/>
      <c r="O44" s="375"/>
      <c r="P44" s="375"/>
      <c r="Q44" s="375"/>
      <c r="R44" s="375"/>
    </row>
    <row r="45" spans="1:18" ht="42" customHeight="1" hidden="1">
      <c r="A45" s="374"/>
      <c r="B45" s="153"/>
      <c r="C45" s="153"/>
      <c r="D45" s="154"/>
      <c r="E45" s="156"/>
      <c r="F45" s="142"/>
      <c r="G45" s="142"/>
      <c r="H45" s="142"/>
      <c r="I45" s="142"/>
      <c r="J45" s="144">
        <f t="shared" si="0"/>
        <v>0</v>
      </c>
      <c r="K45" s="145"/>
      <c r="L45" s="145"/>
      <c r="M45" s="145"/>
      <c r="N45" s="375"/>
      <c r="O45" s="375"/>
      <c r="P45" s="375"/>
      <c r="Q45" s="375"/>
      <c r="R45" s="375"/>
    </row>
    <row r="46" spans="1:18" ht="28.5" customHeight="1" hidden="1">
      <c r="A46" s="374"/>
      <c r="B46" s="153"/>
      <c r="C46" s="153"/>
      <c r="D46" s="154"/>
      <c r="E46" s="156"/>
      <c r="F46" s="142"/>
      <c r="G46" s="142"/>
      <c r="H46" s="142"/>
      <c r="I46" s="142"/>
      <c r="J46" s="144">
        <f t="shared" si="0"/>
        <v>0</v>
      </c>
      <c r="K46" s="145"/>
      <c r="L46" s="145"/>
      <c r="M46" s="145"/>
      <c r="N46" s="375"/>
      <c r="O46" s="375"/>
      <c r="P46" s="375"/>
      <c r="Q46" s="375"/>
      <c r="R46" s="375"/>
    </row>
    <row r="47" spans="1:18" ht="53.25" customHeight="1">
      <c r="A47" s="374"/>
      <c r="B47" s="153"/>
      <c r="C47" s="153"/>
      <c r="D47" s="154"/>
      <c r="E47" s="126" t="s">
        <v>161</v>
      </c>
      <c r="F47" s="142"/>
      <c r="G47" s="142"/>
      <c r="H47" s="142"/>
      <c r="I47" s="142"/>
      <c r="J47" s="144">
        <f t="shared" si="0"/>
        <v>521.1</v>
      </c>
      <c r="K47" s="145">
        <f>46.9+5.2</f>
        <v>52.1</v>
      </c>
      <c r="L47" s="145"/>
      <c r="M47" s="145">
        <v>469</v>
      </c>
      <c r="N47" s="375"/>
      <c r="O47" s="375"/>
      <c r="P47" s="375"/>
      <c r="Q47" s="375"/>
      <c r="R47" s="375"/>
    </row>
    <row r="48" spans="1:18" ht="49.5" customHeight="1" hidden="1">
      <c r="A48" s="374"/>
      <c r="B48" s="153"/>
      <c r="C48" s="153"/>
      <c r="D48" s="154"/>
      <c r="E48" s="155"/>
      <c r="F48" s="142"/>
      <c r="G48" s="142"/>
      <c r="H48" s="142"/>
      <c r="I48" s="142"/>
      <c r="J48" s="144">
        <f>K48+L48</f>
        <v>0</v>
      </c>
      <c r="K48" s="145"/>
      <c r="L48" s="145"/>
      <c r="M48" s="378"/>
      <c r="N48" s="375"/>
      <c r="O48" s="375"/>
      <c r="P48" s="375"/>
      <c r="Q48" s="375"/>
      <c r="R48" s="375"/>
    </row>
    <row r="49" spans="1:18" ht="49.5" customHeight="1" hidden="1">
      <c r="A49" s="374"/>
      <c r="B49" s="153"/>
      <c r="C49" s="153"/>
      <c r="D49" s="154"/>
      <c r="E49" s="155"/>
      <c r="F49" s="161"/>
      <c r="G49" s="142"/>
      <c r="H49" s="142"/>
      <c r="I49" s="142"/>
      <c r="J49" s="144"/>
      <c r="K49" s="145"/>
      <c r="L49" s="145"/>
      <c r="M49" s="378"/>
      <c r="N49" s="375"/>
      <c r="O49" s="375"/>
      <c r="P49" s="375"/>
      <c r="Q49" s="375"/>
      <c r="R49" s="375"/>
    </row>
    <row r="50" spans="1:18" ht="19.5" customHeight="1">
      <c r="A50" s="374"/>
      <c r="B50" s="153"/>
      <c r="C50" s="153"/>
      <c r="D50" s="154"/>
      <c r="E50" s="155" t="s">
        <v>343</v>
      </c>
      <c r="F50" s="142"/>
      <c r="G50" s="142"/>
      <c r="H50" s="142"/>
      <c r="I50" s="142"/>
      <c r="J50" s="209">
        <f aca="true" t="shared" si="1" ref="J50:J122">K50+L50+M50</f>
        <v>545</v>
      </c>
      <c r="K50" s="210">
        <f>200+29.9965+K51+345</f>
        <v>545</v>
      </c>
      <c r="L50" s="145"/>
      <c r="M50" s="378"/>
      <c r="N50" s="375"/>
      <c r="O50" s="375"/>
      <c r="P50" s="375"/>
      <c r="Q50" s="375"/>
      <c r="R50" s="375"/>
    </row>
    <row r="51" spans="1:18" ht="82.5" customHeight="1">
      <c r="A51" s="374"/>
      <c r="B51" s="153"/>
      <c r="C51" s="153"/>
      <c r="D51" s="154"/>
      <c r="E51" s="155" t="s">
        <v>201</v>
      </c>
      <c r="F51" s="148" t="s">
        <v>317</v>
      </c>
      <c r="G51" s="142"/>
      <c r="H51" s="142"/>
      <c r="I51" s="142"/>
      <c r="J51" s="209">
        <f>K51</f>
        <v>-29.9965</v>
      </c>
      <c r="K51" s="210">
        <v>-29.9965</v>
      </c>
      <c r="L51" s="145"/>
      <c r="M51" s="378"/>
      <c r="N51" s="375"/>
      <c r="O51" s="375"/>
      <c r="P51" s="375"/>
      <c r="Q51" s="375"/>
      <c r="R51" s="375"/>
    </row>
    <row r="52" spans="1:18" ht="91.5" customHeight="1" hidden="1">
      <c r="A52" s="374"/>
      <c r="B52" s="153"/>
      <c r="C52" s="153"/>
      <c r="D52" s="154"/>
      <c r="E52" s="155"/>
      <c r="F52" s="148"/>
      <c r="G52" s="142"/>
      <c r="H52" s="142"/>
      <c r="I52" s="142"/>
      <c r="J52" s="144"/>
      <c r="K52" s="145"/>
      <c r="L52" s="145"/>
      <c r="M52" s="378"/>
      <c r="N52" s="375"/>
      <c r="O52" s="375"/>
      <c r="P52" s="375"/>
      <c r="Q52" s="375"/>
      <c r="R52" s="375"/>
    </row>
    <row r="53" spans="1:18" ht="41.25" customHeight="1">
      <c r="A53" s="374"/>
      <c r="B53" s="28" t="s">
        <v>136</v>
      </c>
      <c r="C53" s="30">
        <v>1090</v>
      </c>
      <c r="D53" s="31" t="s">
        <v>137</v>
      </c>
      <c r="E53" s="25" t="s">
        <v>138</v>
      </c>
      <c r="F53" s="142"/>
      <c r="G53" s="142"/>
      <c r="H53" s="142"/>
      <c r="I53" s="142"/>
      <c r="J53" s="144">
        <f t="shared" si="1"/>
        <v>50</v>
      </c>
      <c r="K53" s="145">
        <f>40+10</f>
        <v>50</v>
      </c>
      <c r="L53" s="145"/>
      <c r="M53" s="378"/>
      <c r="N53" s="375"/>
      <c r="O53" s="375"/>
      <c r="P53" s="375"/>
      <c r="Q53" s="375"/>
      <c r="R53" s="375"/>
    </row>
    <row r="54" spans="1:18" ht="24" customHeight="1">
      <c r="A54" s="374"/>
      <c r="B54" s="28"/>
      <c r="C54" s="30"/>
      <c r="D54" s="31"/>
      <c r="E54" s="148" t="s">
        <v>20</v>
      </c>
      <c r="F54" s="142"/>
      <c r="G54" s="142"/>
      <c r="H54" s="142"/>
      <c r="I54" s="142"/>
      <c r="J54" s="144">
        <f t="shared" si="1"/>
        <v>0</v>
      </c>
      <c r="K54" s="145"/>
      <c r="L54" s="145"/>
      <c r="M54" s="378"/>
      <c r="N54" s="375"/>
      <c r="O54" s="375"/>
      <c r="P54" s="375"/>
      <c r="Q54" s="375"/>
      <c r="R54" s="375"/>
    </row>
    <row r="55" spans="1:18" ht="24.75" customHeight="1">
      <c r="A55" s="374"/>
      <c r="B55" s="28"/>
      <c r="C55" s="30"/>
      <c r="D55" s="31"/>
      <c r="E55" s="155" t="s">
        <v>66</v>
      </c>
      <c r="F55" s="142"/>
      <c r="G55" s="142"/>
      <c r="H55" s="142"/>
      <c r="I55" s="142"/>
      <c r="J55" s="144">
        <f t="shared" si="1"/>
        <v>50</v>
      </c>
      <c r="K55" s="145">
        <f>40+10</f>
        <v>50</v>
      </c>
      <c r="L55" s="145"/>
      <c r="M55" s="378"/>
      <c r="N55" s="375"/>
      <c r="O55" s="375"/>
      <c r="P55" s="375"/>
      <c r="Q55" s="375"/>
      <c r="R55" s="375"/>
    </row>
    <row r="56" spans="1:18" ht="24.75" customHeight="1" hidden="1">
      <c r="A56" s="374"/>
      <c r="B56" s="28" t="s">
        <v>139</v>
      </c>
      <c r="C56" s="30">
        <v>1150</v>
      </c>
      <c r="D56" s="31" t="s">
        <v>70</v>
      </c>
      <c r="E56" s="25" t="s">
        <v>140</v>
      </c>
      <c r="F56" s="142"/>
      <c r="G56" s="142"/>
      <c r="H56" s="142"/>
      <c r="I56" s="142"/>
      <c r="J56" s="144">
        <f t="shared" si="1"/>
        <v>0</v>
      </c>
      <c r="K56" s="145"/>
      <c r="L56" s="145"/>
      <c r="M56" s="378"/>
      <c r="N56" s="375"/>
      <c r="O56" s="375"/>
      <c r="P56" s="375"/>
      <c r="Q56" s="375"/>
      <c r="R56" s="375"/>
    </row>
    <row r="57" spans="1:18" ht="24.75" customHeight="1" hidden="1">
      <c r="A57" s="374"/>
      <c r="B57" s="28"/>
      <c r="C57" s="30"/>
      <c r="D57" s="31"/>
      <c r="E57" s="148" t="s">
        <v>20</v>
      </c>
      <c r="F57" s="142"/>
      <c r="G57" s="142"/>
      <c r="H57" s="142"/>
      <c r="I57" s="142"/>
      <c r="J57" s="144"/>
      <c r="K57" s="145"/>
      <c r="L57" s="145"/>
      <c r="M57" s="378"/>
      <c r="N57" s="375"/>
      <c r="O57" s="375"/>
      <c r="P57" s="375"/>
      <c r="Q57" s="375"/>
      <c r="R57" s="375"/>
    </row>
    <row r="58" spans="1:18" ht="24.75" customHeight="1" hidden="1">
      <c r="A58" s="374"/>
      <c r="B58" s="28"/>
      <c r="C58" s="30"/>
      <c r="D58" s="31"/>
      <c r="E58" s="155" t="s">
        <v>66</v>
      </c>
      <c r="F58" s="142"/>
      <c r="G58" s="142"/>
      <c r="H58" s="142"/>
      <c r="I58" s="142"/>
      <c r="J58" s="144">
        <f t="shared" si="1"/>
        <v>0</v>
      </c>
      <c r="K58" s="145"/>
      <c r="L58" s="145"/>
      <c r="M58" s="378"/>
      <c r="N58" s="375"/>
      <c r="O58" s="375"/>
      <c r="P58" s="375"/>
      <c r="Q58" s="375"/>
      <c r="R58" s="375"/>
    </row>
    <row r="59" spans="1:18" ht="24.75" customHeight="1">
      <c r="A59" s="374"/>
      <c r="B59" s="91" t="s">
        <v>67</v>
      </c>
      <c r="C59" s="104">
        <v>1160</v>
      </c>
      <c r="D59" s="95"/>
      <c r="E59" s="96" t="s">
        <v>68</v>
      </c>
      <c r="F59" s="142"/>
      <c r="G59" s="142"/>
      <c r="H59" s="142"/>
      <c r="I59" s="142"/>
      <c r="J59" s="144">
        <f t="shared" si="1"/>
        <v>1348.9</v>
      </c>
      <c r="K59" s="145">
        <f>K60+K64</f>
        <v>151.2</v>
      </c>
      <c r="L59" s="145">
        <f>L60+L64</f>
        <v>0</v>
      </c>
      <c r="M59" s="145">
        <f>M60+M64</f>
        <v>1197.7</v>
      </c>
      <c r="N59" s="375"/>
      <c r="O59" s="375"/>
      <c r="P59" s="375"/>
      <c r="Q59" s="375"/>
      <c r="R59" s="375"/>
    </row>
    <row r="60" spans="1:18" ht="24.75" customHeight="1">
      <c r="A60" s="374"/>
      <c r="B60" s="28" t="s">
        <v>69</v>
      </c>
      <c r="C60" s="30">
        <v>1161</v>
      </c>
      <c r="D60" s="31" t="s">
        <v>70</v>
      </c>
      <c r="E60" s="25" t="s">
        <v>71</v>
      </c>
      <c r="F60" s="142"/>
      <c r="G60" s="142"/>
      <c r="H60" s="142"/>
      <c r="I60" s="142"/>
      <c r="J60" s="144">
        <f t="shared" si="1"/>
        <v>135</v>
      </c>
      <c r="K60" s="145">
        <f>K61</f>
        <v>21</v>
      </c>
      <c r="L60" s="145">
        <f>L61</f>
        <v>0</v>
      </c>
      <c r="M60" s="145">
        <f>M61</f>
        <v>114</v>
      </c>
      <c r="N60" s="375"/>
      <c r="O60" s="375"/>
      <c r="P60" s="375"/>
      <c r="Q60" s="375"/>
      <c r="R60" s="375"/>
    </row>
    <row r="61" spans="1:18" ht="24.75" customHeight="1">
      <c r="A61" s="374"/>
      <c r="B61" s="28"/>
      <c r="C61" s="30"/>
      <c r="D61" s="31"/>
      <c r="E61" s="155" t="s">
        <v>66</v>
      </c>
      <c r="F61" s="142"/>
      <c r="G61" s="142"/>
      <c r="H61" s="142"/>
      <c r="I61" s="142"/>
      <c r="J61" s="144">
        <f t="shared" si="1"/>
        <v>135</v>
      </c>
      <c r="K61" s="145">
        <f>21</f>
        <v>21</v>
      </c>
      <c r="L61" s="145"/>
      <c r="M61" s="145">
        <f>M63</f>
        <v>114</v>
      </c>
      <c r="N61" s="375"/>
      <c r="O61" s="375"/>
      <c r="P61" s="375"/>
      <c r="Q61" s="375"/>
      <c r="R61" s="375"/>
    </row>
    <row r="62" spans="1:18" ht="24.75" customHeight="1">
      <c r="A62" s="374"/>
      <c r="B62" s="28"/>
      <c r="C62" s="30"/>
      <c r="D62" s="31"/>
      <c r="E62" s="148" t="s">
        <v>20</v>
      </c>
      <c r="F62" s="142"/>
      <c r="G62" s="142"/>
      <c r="H62" s="142"/>
      <c r="I62" s="142"/>
      <c r="J62" s="144"/>
      <c r="K62" s="145"/>
      <c r="L62" s="145"/>
      <c r="M62" s="378"/>
      <c r="N62" s="375"/>
      <c r="O62" s="375"/>
      <c r="P62" s="375"/>
      <c r="Q62" s="375"/>
      <c r="R62" s="375"/>
    </row>
    <row r="63" spans="1:18" ht="24.75" customHeight="1">
      <c r="A63" s="374"/>
      <c r="B63" s="28"/>
      <c r="C63" s="30"/>
      <c r="D63" s="31"/>
      <c r="E63" s="155" t="s">
        <v>141</v>
      </c>
      <c r="F63" s="142"/>
      <c r="G63" s="142"/>
      <c r="H63" s="142"/>
      <c r="I63" s="142"/>
      <c r="J63" s="144">
        <f t="shared" si="1"/>
        <v>114</v>
      </c>
      <c r="K63" s="145"/>
      <c r="L63" s="145"/>
      <c r="M63" s="145">
        <f>108+6</f>
        <v>114</v>
      </c>
      <c r="N63" s="375"/>
      <c r="O63" s="375"/>
      <c r="P63" s="375"/>
      <c r="Q63" s="375"/>
      <c r="R63" s="375"/>
    </row>
    <row r="64" spans="1:18" ht="24.75" customHeight="1">
      <c r="A64" s="374"/>
      <c r="B64" s="28" t="s">
        <v>82</v>
      </c>
      <c r="C64" s="30">
        <v>1162</v>
      </c>
      <c r="D64" s="31" t="s">
        <v>70</v>
      </c>
      <c r="E64" s="25" t="s">
        <v>83</v>
      </c>
      <c r="F64" s="142"/>
      <c r="G64" s="142"/>
      <c r="H64" s="142"/>
      <c r="I64" s="142"/>
      <c r="J64" s="144">
        <f t="shared" si="1"/>
        <v>1213.9</v>
      </c>
      <c r="K64" s="145">
        <f>K69</f>
        <v>130.2</v>
      </c>
      <c r="L64" s="145">
        <f>L67</f>
        <v>0</v>
      </c>
      <c r="M64" s="145">
        <f>M67</f>
        <v>1083.7</v>
      </c>
      <c r="N64" s="375"/>
      <c r="O64" s="375"/>
      <c r="P64" s="375"/>
      <c r="Q64" s="375"/>
      <c r="R64" s="375"/>
    </row>
    <row r="65" spans="1:18" ht="24.75" customHeight="1">
      <c r="A65" s="374"/>
      <c r="B65" s="28"/>
      <c r="C65" s="30"/>
      <c r="D65" s="31"/>
      <c r="E65" s="155" t="s">
        <v>66</v>
      </c>
      <c r="F65" s="142"/>
      <c r="G65" s="142"/>
      <c r="H65" s="142"/>
      <c r="I65" s="142"/>
      <c r="J65" s="144">
        <f t="shared" si="1"/>
        <v>1213.9</v>
      </c>
      <c r="K65" s="145">
        <f>K69+K70</f>
        <v>130.2</v>
      </c>
      <c r="L65" s="145">
        <f>L69+L70</f>
        <v>0</v>
      </c>
      <c r="M65" s="145">
        <f>M69+M70</f>
        <v>1083.7</v>
      </c>
      <c r="N65" s="375"/>
      <c r="O65" s="375"/>
      <c r="P65" s="375"/>
      <c r="Q65" s="375"/>
      <c r="R65" s="375"/>
    </row>
    <row r="66" spans="1:18" ht="24.75" customHeight="1">
      <c r="A66" s="374"/>
      <c r="B66" s="28"/>
      <c r="C66" s="30"/>
      <c r="D66" s="31"/>
      <c r="E66" s="148" t="s">
        <v>20</v>
      </c>
      <c r="F66" s="142"/>
      <c r="G66" s="142"/>
      <c r="H66" s="142"/>
      <c r="I66" s="142"/>
      <c r="J66" s="144"/>
      <c r="K66" s="145"/>
      <c r="L66" s="145"/>
      <c r="M66" s="145"/>
      <c r="N66" s="375"/>
      <c r="O66" s="375"/>
      <c r="P66" s="375"/>
      <c r="Q66" s="375"/>
      <c r="R66" s="375"/>
    </row>
    <row r="67" spans="1:18" ht="45.75" customHeight="1">
      <c r="A67" s="374"/>
      <c r="B67" s="28"/>
      <c r="C67" s="30"/>
      <c r="D67" s="31"/>
      <c r="E67" s="156" t="s">
        <v>100</v>
      </c>
      <c r="F67" s="142"/>
      <c r="G67" s="142"/>
      <c r="H67" s="142"/>
      <c r="I67" s="142"/>
      <c r="J67" s="144">
        <f t="shared" si="1"/>
        <v>1083.7</v>
      </c>
      <c r="K67" s="145"/>
      <c r="L67" s="145"/>
      <c r="M67" s="145">
        <v>1083.7</v>
      </c>
      <c r="N67" s="375"/>
      <c r="O67" s="375"/>
      <c r="P67" s="375"/>
      <c r="Q67" s="375"/>
      <c r="R67" s="375"/>
    </row>
    <row r="68" spans="1:18" ht="24.75" customHeight="1">
      <c r="A68" s="374"/>
      <c r="B68" s="28"/>
      <c r="C68" s="30"/>
      <c r="D68" s="31"/>
      <c r="E68" s="156" t="s">
        <v>132</v>
      </c>
      <c r="F68" s="142"/>
      <c r="G68" s="142"/>
      <c r="H68" s="142"/>
      <c r="I68" s="142"/>
      <c r="J68" s="144">
        <f t="shared" si="1"/>
        <v>0</v>
      </c>
      <c r="K68" s="145"/>
      <c r="L68" s="145"/>
      <c r="M68" s="378"/>
      <c r="N68" s="375"/>
      <c r="O68" s="375"/>
      <c r="P68" s="375"/>
      <c r="Q68" s="375"/>
      <c r="R68" s="375"/>
    </row>
    <row r="69" spans="1:18" ht="58.5" customHeight="1">
      <c r="A69" s="374"/>
      <c r="B69" s="28"/>
      <c r="C69" s="30"/>
      <c r="D69" s="31"/>
      <c r="E69" s="155" t="s">
        <v>133</v>
      </c>
      <c r="F69" s="142"/>
      <c r="G69" s="142"/>
      <c r="H69" s="142"/>
      <c r="I69" s="142"/>
      <c r="J69" s="144">
        <f t="shared" si="1"/>
        <v>260.4</v>
      </c>
      <c r="K69" s="145">
        <v>130.2</v>
      </c>
      <c r="L69" s="145"/>
      <c r="M69" s="145">
        <v>130.2</v>
      </c>
      <c r="N69" s="375"/>
      <c r="O69" s="375"/>
      <c r="P69" s="375"/>
      <c r="Q69" s="375"/>
      <c r="R69" s="375"/>
    </row>
    <row r="70" spans="1:18" ht="63" customHeight="1">
      <c r="A70" s="374"/>
      <c r="B70" s="28"/>
      <c r="C70" s="30"/>
      <c r="D70" s="31"/>
      <c r="E70" s="155" t="s">
        <v>134</v>
      </c>
      <c r="F70" s="142"/>
      <c r="G70" s="142"/>
      <c r="H70" s="142"/>
      <c r="I70" s="142"/>
      <c r="J70" s="144">
        <f t="shared" si="1"/>
        <v>953.5</v>
      </c>
      <c r="K70" s="145"/>
      <c r="L70" s="145"/>
      <c r="M70" s="145">
        <v>953.5</v>
      </c>
      <c r="N70" s="375"/>
      <c r="O70" s="375"/>
      <c r="P70" s="375"/>
      <c r="Q70" s="375"/>
      <c r="R70" s="375"/>
    </row>
    <row r="71" spans="1:18" ht="24.75" customHeight="1">
      <c r="A71" s="374"/>
      <c r="B71" s="28" t="s">
        <v>142</v>
      </c>
      <c r="C71" s="29">
        <v>7300</v>
      </c>
      <c r="D71" s="29"/>
      <c r="E71" s="131" t="s">
        <v>143</v>
      </c>
      <c r="F71" s="142"/>
      <c r="G71" s="142"/>
      <c r="H71" s="142"/>
      <c r="I71" s="142"/>
      <c r="J71" s="352">
        <f t="shared" si="1"/>
        <v>2779.9965</v>
      </c>
      <c r="K71" s="353">
        <f>K72+K80</f>
        <v>479.99649999999997</v>
      </c>
      <c r="L71" s="210">
        <f>L72+L80</f>
        <v>300</v>
      </c>
      <c r="M71" s="210">
        <f>M72+M80</f>
        <v>2000</v>
      </c>
      <c r="N71" s="375"/>
      <c r="O71" s="375"/>
      <c r="P71" s="375"/>
      <c r="Q71" s="375"/>
      <c r="R71" s="375"/>
    </row>
    <row r="72" spans="1:18" ht="24.75" customHeight="1">
      <c r="A72" s="374"/>
      <c r="B72" s="28" t="s">
        <v>144</v>
      </c>
      <c r="C72" s="29">
        <v>7320</v>
      </c>
      <c r="D72" s="29"/>
      <c r="E72" s="131" t="s">
        <v>145</v>
      </c>
      <c r="F72" s="142"/>
      <c r="G72" s="142"/>
      <c r="H72" s="142"/>
      <c r="I72" s="142"/>
      <c r="J72" s="352">
        <f t="shared" si="1"/>
        <v>690</v>
      </c>
      <c r="K72" s="352">
        <f>K73</f>
        <v>390</v>
      </c>
      <c r="L72" s="144">
        <f>L73</f>
        <v>300</v>
      </c>
      <c r="M72" s="378"/>
      <c r="N72" s="375"/>
      <c r="O72" s="375"/>
      <c r="P72" s="375"/>
      <c r="Q72" s="375"/>
      <c r="R72" s="375"/>
    </row>
    <row r="73" spans="1:18" ht="24.75" customHeight="1">
      <c r="A73" s="374"/>
      <c r="B73" s="28" t="s">
        <v>146</v>
      </c>
      <c r="C73" s="29">
        <v>7321</v>
      </c>
      <c r="D73" s="31" t="s">
        <v>147</v>
      </c>
      <c r="E73" s="131" t="s">
        <v>148</v>
      </c>
      <c r="F73" s="142"/>
      <c r="G73" s="142"/>
      <c r="H73" s="142"/>
      <c r="I73" s="142"/>
      <c r="J73" s="352">
        <f t="shared" si="1"/>
        <v>690</v>
      </c>
      <c r="K73" s="353">
        <f>K75+K76+K78</f>
        <v>390</v>
      </c>
      <c r="L73" s="145">
        <f>L75+L76+L78</f>
        <v>300</v>
      </c>
      <c r="M73" s="378"/>
      <c r="N73" s="375"/>
      <c r="O73" s="375"/>
      <c r="P73" s="375"/>
      <c r="Q73" s="375"/>
      <c r="R73" s="375"/>
    </row>
    <row r="74" spans="1:18" ht="24.75" customHeight="1">
      <c r="A74" s="374"/>
      <c r="B74" s="28"/>
      <c r="C74" s="29"/>
      <c r="D74" s="31"/>
      <c r="E74" s="148" t="s">
        <v>132</v>
      </c>
      <c r="F74" s="142"/>
      <c r="G74" s="142"/>
      <c r="H74" s="142"/>
      <c r="I74" s="142"/>
      <c r="J74" s="144">
        <f t="shared" si="1"/>
        <v>0</v>
      </c>
      <c r="K74" s="145"/>
      <c r="L74" s="145"/>
      <c r="M74" s="378"/>
      <c r="N74" s="375"/>
      <c r="O74" s="375"/>
      <c r="P74" s="375"/>
      <c r="Q74" s="375"/>
      <c r="R74" s="375"/>
    </row>
    <row r="75" spans="1:18" ht="53.25" customHeight="1">
      <c r="A75" s="374"/>
      <c r="B75" s="28"/>
      <c r="C75" s="29"/>
      <c r="D75" s="31"/>
      <c r="E75" s="155" t="s">
        <v>342</v>
      </c>
      <c r="F75" s="161" t="s">
        <v>353</v>
      </c>
      <c r="G75" s="142"/>
      <c r="H75" s="142"/>
      <c r="I75" s="142"/>
      <c r="J75" s="144">
        <f t="shared" si="1"/>
        <v>50</v>
      </c>
      <c r="K75" s="145">
        <v>50</v>
      </c>
      <c r="L75" s="145"/>
      <c r="M75" s="378"/>
      <c r="N75" s="375"/>
      <c r="O75" s="375"/>
      <c r="P75" s="375"/>
      <c r="Q75" s="375"/>
      <c r="R75" s="375"/>
    </row>
    <row r="76" spans="1:18" ht="84.75" customHeight="1">
      <c r="A76" s="374"/>
      <c r="B76" s="28"/>
      <c r="C76" s="29"/>
      <c r="D76" s="31"/>
      <c r="E76" s="447" t="s">
        <v>341</v>
      </c>
      <c r="F76" s="148" t="s">
        <v>352</v>
      </c>
      <c r="G76" s="142"/>
      <c r="H76" s="142"/>
      <c r="I76" s="142"/>
      <c r="J76" s="144">
        <f>K76</f>
        <v>100</v>
      </c>
      <c r="K76" s="145">
        <v>100</v>
      </c>
      <c r="L76" s="145"/>
      <c r="M76" s="378"/>
      <c r="N76" s="375"/>
      <c r="O76" s="375"/>
      <c r="P76" s="375"/>
      <c r="Q76" s="375"/>
      <c r="R76" s="375"/>
    </row>
    <row r="77" spans="1:18" ht="24.75" customHeight="1" hidden="1">
      <c r="A77" s="374"/>
      <c r="B77" s="28"/>
      <c r="C77" s="29"/>
      <c r="D77" s="31"/>
      <c r="E77" s="448"/>
      <c r="F77" s="348"/>
      <c r="G77" s="142"/>
      <c r="H77" s="142"/>
      <c r="I77" s="142"/>
      <c r="J77" s="144"/>
      <c r="K77" s="145"/>
      <c r="L77" s="145"/>
      <c r="M77" s="378"/>
      <c r="N77" s="375"/>
      <c r="O77" s="375"/>
      <c r="P77" s="375"/>
      <c r="Q77" s="375"/>
      <c r="R77" s="375"/>
    </row>
    <row r="78" spans="1:18" ht="65.25" customHeight="1">
      <c r="A78" s="374"/>
      <c r="B78" s="28"/>
      <c r="C78" s="29"/>
      <c r="D78" s="31"/>
      <c r="E78" s="449"/>
      <c r="F78" s="157" t="s">
        <v>318</v>
      </c>
      <c r="G78" s="142"/>
      <c r="H78" s="142"/>
      <c r="I78" s="142"/>
      <c r="J78" s="144">
        <f t="shared" si="1"/>
        <v>540</v>
      </c>
      <c r="K78" s="145">
        <v>240</v>
      </c>
      <c r="L78" s="145">
        <v>300</v>
      </c>
      <c r="M78" s="378"/>
      <c r="N78" s="375"/>
      <c r="O78" s="375"/>
      <c r="P78" s="375"/>
      <c r="Q78" s="375"/>
      <c r="R78" s="375"/>
    </row>
    <row r="79" spans="1:18" ht="64.5" customHeight="1" hidden="1">
      <c r="A79" s="374"/>
      <c r="B79" s="107"/>
      <c r="C79" s="28"/>
      <c r="D79" s="119"/>
      <c r="E79" s="87"/>
      <c r="F79" s="157"/>
      <c r="G79" s="142"/>
      <c r="H79" s="142"/>
      <c r="I79" s="142"/>
      <c r="J79" s="209">
        <f t="shared" si="1"/>
        <v>0</v>
      </c>
      <c r="K79" s="210"/>
      <c r="L79" s="145"/>
      <c r="M79" s="146"/>
      <c r="N79" s="375"/>
      <c r="O79" s="375"/>
      <c r="P79" s="375"/>
      <c r="Q79" s="375"/>
      <c r="R79" s="375"/>
    </row>
    <row r="80" spans="1:18" ht="64.5" customHeight="1">
      <c r="A80" s="374"/>
      <c r="B80" s="107" t="s">
        <v>277</v>
      </c>
      <c r="C80" s="28" t="s">
        <v>193</v>
      </c>
      <c r="D80" s="95"/>
      <c r="E80" s="203" t="s">
        <v>192</v>
      </c>
      <c r="F80" s="157"/>
      <c r="G80" s="142"/>
      <c r="H80" s="142"/>
      <c r="I80" s="142"/>
      <c r="J80" s="209">
        <f t="shared" si="1"/>
        <v>2089.9965</v>
      </c>
      <c r="K80" s="210">
        <f>K81</f>
        <v>89.9965</v>
      </c>
      <c r="L80" s="145"/>
      <c r="M80" s="146">
        <v>2000</v>
      </c>
      <c r="N80" s="375"/>
      <c r="O80" s="375"/>
      <c r="P80" s="375"/>
      <c r="Q80" s="375"/>
      <c r="R80" s="375"/>
    </row>
    <row r="81" spans="1:18" ht="64.5" customHeight="1">
      <c r="A81" s="374"/>
      <c r="B81" s="107" t="s">
        <v>278</v>
      </c>
      <c r="C81" s="28" t="s">
        <v>197</v>
      </c>
      <c r="D81" s="137" t="s">
        <v>125</v>
      </c>
      <c r="E81" s="203" t="s">
        <v>195</v>
      </c>
      <c r="F81" s="157"/>
      <c r="G81" s="142"/>
      <c r="H81" s="142"/>
      <c r="I81" s="142"/>
      <c r="J81" s="209">
        <f t="shared" si="1"/>
        <v>2089.9965</v>
      </c>
      <c r="K81" s="210">
        <f>K82</f>
        <v>89.9965</v>
      </c>
      <c r="L81" s="145"/>
      <c r="M81" s="146">
        <v>2000</v>
      </c>
      <c r="N81" s="375"/>
      <c r="O81" s="375"/>
      <c r="P81" s="375"/>
      <c r="Q81" s="375"/>
      <c r="R81" s="375"/>
    </row>
    <row r="82" spans="1:18" ht="91.5" customHeight="1">
      <c r="A82" s="374"/>
      <c r="B82" s="107"/>
      <c r="C82" s="28"/>
      <c r="D82" s="85"/>
      <c r="E82" s="155" t="s">
        <v>135</v>
      </c>
      <c r="F82" s="148" t="s">
        <v>276</v>
      </c>
      <c r="G82" s="142"/>
      <c r="H82" s="142"/>
      <c r="I82" s="142"/>
      <c r="J82" s="209">
        <f t="shared" si="1"/>
        <v>2089.9965</v>
      </c>
      <c r="K82" s="210">
        <f>K83+60</f>
        <v>89.9965</v>
      </c>
      <c r="L82" s="145"/>
      <c r="M82" s="146">
        <v>2000</v>
      </c>
      <c r="N82" s="375"/>
      <c r="O82" s="375"/>
      <c r="P82" s="375"/>
      <c r="Q82" s="375"/>
      <c r="R82" s="375"/>
    </row>
    <row r="83" spans="1:18" ht="64.5" customHeight="1">
      <c r="A83" s="374"/>
      <c r="B83" s="107"/>
      <c r="C83" s="28"/>
      <c r="D83" s="85"/>
      <c r="E83" s="155" t="s">
        <v>201</v>
      </c>
      <c r="F83" s="148" t="s">
        <v>317</v>
      </c>
      <c r="G83" s="142"/>
      <c r="H83" s="142"/>
      <c r="I83" s="142"/>
      <c r="J83" s="209">
        <f t="shared" si="1"/>
        <v>29.9965</v>
      </c>
      <c r="K83" s="210">
        <v>29.9965</v>
      </c>
      <c r="L83" s="145"/>
      <c r="M83" s="146"/>
      <c r="N83" s="375"/>
      <c r="O83" s="375"/>
      <c r="P83" s="375"/>
      <c r="Q83" s="375"/>
      <c r="R83" s="375"/>
    </row>
    <row r="84" spans="1:18" ht="20.25" customHeight="1" hidden="1">
      <c r="A84" s="374"/>
      <c r="B84" s="107"/>
      <c r="C84" s="28"/>
      <c r="D84" s="85"/>
      <c r="E84" s="155"/>
      <c r="F84" s="148"/>
      <c r="G84" s="142"/>
      <c r="H84" s="142"/>
      <c r="I84" s="142"/>
      <c r="J84" s="144">
        <f t="shared" si="1"/>
        <v>0</v>
      </c>
      <c r="K84" s="145"/>
      <c r="L84" s="145"/>
      <c r="M84" s="146"/>
      <c r="N84" s="375"/>
      <c r="O84" s="375"/>
      <c r="P84" s="375"/>
      <c r="Q84" s="375"/>
      <c r="R84" s="375"/>
    </row>
    <row r="85" spans="2:18" ht="15.75">
      <c r="B85" s="119" t="s">
        <v>90</v>
      </c>
      <c r="C85" s="119"/>
      <c r="D85" s="134"/>
      <c r="E85" s="121" t="s">
        <v>91</v>
      </c>
      <c r="F85" s="158"/>
      <c r="G85" s="158"/>
      <c r="H85" s="158"/>
      <c r="I85" s="158"/>
      <c r="J85" s="144">
        <f t="shared" si="1"/>
        <v>180</v>
      </c>
      <c r="K85" s="144">
        <f>K86</f>
        <v>180</v>
      </c>
      <c r="L85" s="146"/>
      <c r="M85" s="144"/>
      <c r="N85" s="375"/>
      <c r="O85" s="375"/>
      <c r="P85" s="375"/>
      <c r="Q85" s="375"/>
      <c r="R85" s="375"/>
    </row>
    <row r="86" spans="2:18" ht="15.75">
      <c r="B86" s="28" t="s">
        <v>92</v>
      </c>
      <c r="C86" s="28"/>
      <c r="D86" s="135"/>
      <c r="E86" s="25" t="s">
        <v>93</v>
      </c>
      <c r="F86" s="158"/>
      <c r="G86" s="158"/>
      <c r="H86" s="158"/>
      <c r="I86" s="158"/>
      <c r="J86" s="144">
        <f t="shared" si="1"/>
        <v>180</v>
      </c>
      <c r="K86" s="144">
        <f>K87</f>
        <v>180</v>
      </c>
      <c r="L86" s="146"/>
      <c r="M86" s="144"/>
      <c r="N86" s="375"/>
      <c r="O86" s="375"/>
      <c r="P86" s="375"/>
      <c r="Q86" s="375"/>
      <c r="R86" s="375"/>
    </row>
    <row r="87" spans="2:18" ht="15.75">
      <c r="B87" s="28" t="s">
        <v>94</v>
      </c>
      <c r="C87" s="28" t="s">
        <v>95</v>
      </c>
      <c r="D87" s="135"/>
      <c r="E87" s="25" t="s">
        <v>96</v>
      </c>
      <c r="F87" s="158"/>
      <c r="G87" s="158"/>
      <c r="H87" s="158"/>
      <c r="I87" s="158"/>
      <c r="J87" s="144">
        <f t="shared" si="1"/>
        <v>180</v>
      </c>
      <c r="K87" s="144">
        <f>K88+K91+K94+K102</f>
        <v>180</v>
      </c>
      <c r="L87" s="146"/>
      <c r="M87" s="144"/>
      <c r="N87" s="375"/>
      <c r="O87" s="375"/>
      <c r="P87" s="375"/>
      <c r="Q87" s="375"/>
      <c r="R87" s="375"/>
    </row>
    <row r="88" spans="2:18" ht="15.75">
      <c r="B88" s="28" t="s">
        <v>150</v>
      </c>
      <c r="C88" s="136">
        <v>4030</v>
      </c>
      <c r="D88" s="28" t="s">
        <v>151</v>
      </c>
      <c r="E88" s="25" t="s">
        <v>152</v>
      </c>
      <c r="F88" s="158"/>
      <c r="G88" s="158"/>
      <c r="H88" s="158"/>
      <c r="I88" s="158"/>
      <c r="J88" s="144">
        <f t="shared" si="1"/>
        <v>25</v>
      </c>
      <c r="K88" s="160">
        <f>K90</f>
        <v>25</v>
      </c>
      <c r="L88" s="146"/>
      <c r="M88" s="160"/>
      <c r="N88" s="375"/>
      <c r="O88" s="375"/>
      <c r="P88" s="375"/>
      <c r="Q88" s="375"/>
      <c r="R88" s="375"/>
    </row>
    <row r="89" spans="2:18" ht="15.75">
      <c r="B89" s="137"/>
      <c r="C89" s="32"/>
      <c r="D89" s="147"/>
      <c r="E89" s="148" t="s">
        <v>20</v>
      </c>
      <c r="F89" s="158"/>
      <c r="G89" s="158"/>
      <c r="H89" s="158"/>
      <c r="I89" s="158"/>
      <c r="J89" s="144">
        <f t="shared" si="1"/>
        <v>0</v>
      </c>
      <c r="K89" s="160"/>
      <c r="L89" s="146"/>
      <c r="M89" s="160"/>
      <c r="N89" s="375"/>
      <c r="O89" s="375"/>
      <c r="P89" s="375"/>
      <c r="Q89" s="375"/>
      <c r="R89" s="375"/>
    </row>
    <row r="90" spans="2:18" ht="15.75">
      <c r="B90" s="137"/>
      <c r="C90" s="32"/>
      <c r="D90" s="147"/>
      <c r="E90" s="155" t="s">
        <v>66</v>
      </c>
      <c r="F90" s="158"/>
      <c r="G90" s="158"/>
      <c r="H90" s="158"/>
      <c r="I90" s="158"/>
      <c r="J90" s="144">
        <f t="shared" si="1"/>
        <v>25</v>
      </c>
      <c r="K90" s="160">
        <f>15+10</f>
        <v>25</v>
      </c>
      <c r="L90" s="146"/>
      <c r="M90" s="160"/>
      <c r="N90" s="375"/>
      <c r="O90" s="375"/>
      <c r="P90" s="375"/>
      <c r="Q90" s="375"/>
      <c r="R90" s="375"/>
    </row>
    <row r="91" spans="2:18" ht="15.75">
      <c r="B91" s="28" t="s">
        <v>153</v>
      </c>
      <c r="C91" s="136">
        <v>4040</v>
      </c>
      <c r="D91" s="28" t="s">
        <v>151</v>
      </c>
      <c r="E91" s="25" t="s">
        <v>154</v>
      </c>
      <c r="F91" s="158"/>
      <c r="G91" s="158"/>
      <c r="H91" s="158"/>
      <c r="I91" s="158"/>
      <c r="J91" s="144">
        <f t="shared" si="1"/>
        <v>10</v>
      </c>
      <c r="K91" s="160">
        <f>K93</f>
        <v>10</v>
      </c>
      <c r="L91" s="146"/>
      <c r="M91" s="160"/>
      <c r="N91" s="375"/>
      <c r="O91" s="375"/>
      <c r="P91" s="375"/>
      <c r="Q91" s="375"/>
      <c r="R91" s="375"/>
    </row>
    <row r="92" spans="2:18" ht="15.75">
      <c r="B92" s="28"/>
      <c r="C92" s="136"/>
      <c r="D92" s="28"/>
      <c r="E92" s="148" t="s">
        <v>20</v>
      </c>
      <c r="F92" s="158"/>
      <c r="G92" s="158"/>
      <c r="H92" s="158"/>
      <c r="I92" s="158"/>
      <c r="J92" s="144">
        <f t="shared" si="1"/>
        <v>0</v>
      </c>
      <c r="K92" s="160"/>
      <c r="L92" s="146"/>
      <c r="M92" s="160"/>
      <c r="N92" s="375"/>
      <c r="O92" s="375"/>
      <c r="P92" s="375"/>
      <c r="Q92" s="375"/>
      <c r="R92" s="375"/>
    </row>
    <row r="93" spans="2:18" ht="15.75">
      <c r="B93" s="137"/>
      <c r="C93" s="32"/>
      <c r="D93" s="147"/>
      <c r="E93" s="155" t="s">
        <v>66</v>
      </c>
      <c r="F93" s="158"/>
      <c r="G93" s="158"/>
      <c r="H93" s="158"/>
      <c r="I93" s="158"/>
      <c r="J93" s="144">
        <f t="shared" si="1"/>
        <v>10</v>
      </c>
      <c r="K93" s="160">
        <v>10</v>
      </c>
      <c r="L93" s="146"/>
      <c r="M93" s="160"/>
      <c r="N93" s="375"/>
      <c r="O93" s="375"/>
      <c r="P93" s="375"/>
      <c r="Q93" s="375"/>
      <c r="R93" s="375"/>
    </row>
    <row r="94" spans="2:18" ht="15.75">
      <c r="B94" s="28" t="s">
        <v>97</v>
      </c>
      <c r="C94" s="136">
        <v>4060</v>
      </c>
      <c r="D94" s="28" t="s">
        <v>98</v>
      </c>
      <c r="E94" s="25" t="s">
        <v>99</v>
      </c>
      <c r="F94" s="158"/>
      <c r="G94" s="158"/>
      <c r="H94" s="158"/>
      <c r="I94" s="158"/>
      <c r="J94" s="144">
        <f t="shared" si="1"/>
        <v>97</v>
      </c>
      <c r="K94" s="145">
        <f>K96</f>
        <v>97</v>
      </c>
      <c r="L94" s="146"/>
      <c r="M94" s="146"/>
      <c r="N94" s="375"/>
      <c r="O94" s="375"/>
      <c r="P94" s="375"/>
      <c r="Q94" s="375"/>
      <c r="R94" s="375"/>
    </row>
    <row r="95" spans="2:18" ht="15.75">
      <c r="B95" s="32"/>
      <c r="C95" s="29"/>
      <c r="D95" s="137"/>
      <c r="E95" s="130" t="s">
        <v>20</v>
      </c>
      <c r="F95" s="158"/>
      <c r="G95" s="158"/>
      <c r="H95" s="158"/>
      <c r="I95" s="158"/>
      <c r="J95" s="144">
        <f t="shared" si="1"/>
        <v>0</v>
      </c>
      <c r="K95" s="145"/>
      <c r="L95" s="146"/>
      <c r="M95" s="146"/>
      <c r="N95" s="375"/>
      <c r="O95" s="375"/>
      <c r="P95" s="375"/>
      <c r="Q95" s="375"/>
      <c r="R95" s="375"/>
    </row>
    <row r="96" spans="2:18" ht="15.75">
      <c r="B96" s="32"/>
      <c r="C96" s="29"/>
      <c r="D96" s="137"/>
      <c r="E96" s="155" t="s">
        <v>66</v>
      </c>
      <c r="F96" s="158"/>
      <c r="G96" s="158"/>
      <c r="H96" s="158"/>
      <c r="I96" s="158"/>
      <c r="J96" s="144">
        <f t="shared" si="1"/>
        <v>97</v>
      </c>
      <c r="K96" s="145">
        <f>85+12</f>
        <v>97</v>
      </c>
      <c r="L96" s="146"/>
      <c r="M96" s="146"/>
      <c r="N96" s="375"/>
      <c r="O96" s="375"/>
      <c r="P96" s="375"/>
      <c r="Q96" s="375"/>
      <c r="R96" s="375"/>
    </row>
    <row r="97" spans="2:18" ht="15.75" hidden="1">
      <c r="B97" s="105">
        <v>3700000</v>
      </c>
      <c r="C97" s="106"/>
      <c r="D97" s="107"/>
      <c r="E97" s="108" t="s">
        <v>87</v>
      </c>
      <c r="F97" s="158"/>
      <c r="G97" s="158"/>
      <c r="H97" s="158"/>
      <c r="I97" s="158"/>
      <c r="J97" s="144">
        <f t="shared" si="1"/>
        <v>0</v>
      </c>
      <c r="K97" s="152">
        <f>K98</f>
        <v>0</v>
      </c>
      <c r="L97" s="146"/>
      <c r="M97" s="146"/>
      <c r="N97" s="375"/>
      <c r="O97" s="375"/>
      <c r="P97" s="375"/>
      <c r="Q97" s="375"/>
      <c r="R97" s="375"/>
    </row>
    <row r="98" spans="2:18" ht="15.75" hidden="1">
      <c r="B98" s="105">
        <v>3710000</v>
      </c>
      <c r="C98" s="106"/>
      <c r="D98" s="107"/>
      <c r="E98" s="132" t="s">
        <v>88</v>
      </c>
      <c r="F98" s="158"/>
      <c r="G98" s="158"/>
      <c r="H98" s="158"/>
      <c r="I98" s="158"/>
      <c r="J98" s="144">
        <f t="shared" si="1"/>
        <v>0</v>
      </c>
      <c r="K98" s="152">
        <f>K100</f>
        <v>0</v>
      </c>
      <c r="L98" s="146"/>
      <c r="M98" s="146"/>
      <c r="N98" s="375"/>
      <c r="O98" s="375"/>
      <c r="P98" s="375"/>
      <c r="Q98" s="375"/>
      <c r="R98" s="375"/>
    </row>
    <row r="99" spans="2:18" ht="31.5" hidden="1">
      <c r="B99" s="106">
        <v>3719700</v>
      </c>
      <c r="C99" s="106">
        <v>9700</v>
      </c>
      <c r="D99" s="107"/>
      <c r="E99" s="133" t="s">
        <v>155</v>
      </c>
      <c r="F99" s="158"/>
      <c r="G99" s="158"/>
      <c r="H99" s="158"/>
      <c r="I99" s="158"/>
      <c r="J99" s="144">
        <f t="shared" si="1"/>
        <v>0</v>
      </c>
      <c r="K99" s="152"/>
      <c r="L99" s="146"/>
      <c r="M99" s="146"/>
      <c r="N99" s="375"/>
      <c r="O99" s="375"/>
      <c r="P99" s="375"/>
      <c r="Q99" s="375"/>
      <c r="R99" s="375"/>
    </row>
    <row r="100" spans="2:18" ht="15.75" hidden="1">
      <c r="B100" s="106"/>
      <c r="C100" s="106"/>
      <c r="D100" s="107"/>
      <c r="E100" s="133"/>
      <c r="F100" s="158"/>
      <c r="G100" s="158"/>
      <c r="H100" s="158"/>
      <c r="I100" s="158"/>
      <c r="J100" s="144">
        <f t="shared" si="1"/>
        <v>0</v>
      </c>
      <c r="K100" s="145"/>
      <c r="L100" s="146"/>
      <c r="M100" s="146"/>
      <c r="N100" s="375"/>
      <c r="O100" s="375"/>
      <c r="P100" s="375"/>
      <c r="Q100" s="375"/>
      <c r="R100" s="375"/>
    </row>
    <row r="101" spans="2:18" ht="15.75">
      <c r="B101" s="28" t="s">
        <v>156</v>
      </c>
      <c r="C101" s="136">
        <v>4080</v>
      </c>
      <c r="D101" s="28"/>
      <c r="E101" s="25" t="s">
        <v>160</v>
      </c>
      <c r="F101" s="158"/>
      <c r="G101" s="158"/>
      <c r="H101" s="158"/>
      <c r="I101" s="158"/>
      <c r="J101" s="144">
        <f t="shared" si="1"/>
        <v>48</v>
      </c>
      <c r="K101" s="145">
        <v>48</v>
      </c>
      <c r="L101" s="146"/>
      <c r="M101" s="146"/>
      <c r="N101" s="375"/>
      <c r="O101" s="375"/>
      <c r="P101" s="375"/>
      <c r="Q101" s="375"/>
      <c r="R101" s="375"/>
    </row>
    <row r="102" spans="2:18" ht="15.75">
      <c r="B102" s="28" t="s">
        <v>157</v>
      </c>
      <c r="C102" s="136">
        <v>4081</v>
      </c>
      <c r="D102" s="28" t="s">
        <v>158</v>
      </c>
      <c r="E102" s="25" t="s">
        <v>159</v>
      </c>
      <c r="F102" s="158"/>
      <c r="G102" s="158"/>
      <c r="H102" s="158"/>
      <c r="I102" s="158"/>
      <c r="J102" s="144">
        <f t="shared" si="1"/>
        <v>48</v>
      </c>
      <c r="K102" s="145">
        <v>48</v>
      </c>
      <c r="L102" s="146"/>
      <c r="M102" s="146"/>
      <c r="N102" s="375"/>
      <c r="O102" s="375"/>
      <c r="P102" s="375"/>
      <c r="Q102" s="375"/>
      <c r="R102" s="375"/>
    </row>
    <row r="103" spans="2:18" ht="15.75">
      <c r="B103" s="28"/>
      <c r="C103" s="136"/>
      <c r="D103" s="28"/>
      <c r="E103" s="130" t="s">
        <v>20</v>
      </c>
      <c r="F103" s="158"/>
      <c r="G103" s="158"/>
      <c r="H103" s="158"/>
      <c r="I103" s="158"/>
      <c r="J103" s="144">
        <f t="shared" si="1"/>
        <v>0</v>
      </c>
      <c r="K103" s="145"/>
      <c r="L103" s="146"/>
      <c r="M103" s="146"/>
      <c r="N103" s="375"/>
      <c r="O103" s="375"/>
      <c r="P103" s="375"/>
      <c r="Q103" s="375"/>
      <c r="R103" s="375"/>
    </row>
    <row r="104" spans="2:18" ht="15.75">
      <c r="B104" s="28"/>
      <c r="C104" s="136"/>
      <c r="D104" s="28"/>
      <c r="E104" s="155" t="s">
        <v>66</v>
      </c>
      <c r="F104" s="158"/>
      <c r="G104" s="158"/>
      <c r="H104" s="158"/>
      <c r="I104" s="158"/>
      <c r="J104" s="144">
        <f t="shared" si="1"/>
        <v>48</v>
      </c>
      <c r="K104" s="145">
        <v>48</v>
      </c>
      <c r="L104" s="146"/>
      <c r="M104" s="146"/>
      <c r="N104" s="375"/>
      <c r="O104" s="375"/>
      <c r="P104" s="375"/>
      <c r="Q104" s="375"/>
      <c r="R104" s="375"/>
    </row>
    <row r="105" spans="2:18" ht="18.75">
      <c r="B105" s="119" t="s">
        <v>73</v>
      </c>
      <c r="C105" s="106"/>
      <c r="D105" s="107"/>
      <c r="E105" s="127" t="s">
        <v>74</v>
      </c>
      <c r="F105" s="158"/>
      <c r="G105" s="158"/>
      <c r="H105" s="158"/>
      <c r="I105" s="158"/>
      <c r="J105" s="144">
        <f t="shared" si="1"/>
        <v>280</v>
      </c>
      <c r="K105" s="144">
        <f>K106</f>
        <v>280</v>
      </c>
      <c r="L105" s="159"/>
      <c r="M105" s="151"/>
      <c r="N105" s="375"/>
      <c r="O105" s="375"/>
      <c r="P105" s="375"/>
      <c r="Q105" s="375"/>
      <c r="R105" s="375"/>
    </row>
    <row r="106" spans="2:18" ht="15.75">
      <c r="B106" s="28" t="s">
        <v>75</v>
      </c>
      <c r="C106" s="106"/>
      <c r="D106" s="107"/>
      <c r="E106" s="128" t="s">
        <v>76</v>
      </c>
      <c r="F106" s="158"/>
      <c r="G106" s="158"/>
      <c r="H106" s="158"/>
      <c r="I106" s="158"/>
      <c r="J106" s="144">
        <f t="shared" si="1"/>
        <v>280</v>
      </c>
      <c r="K106" s="144">
        <f>K107</f>
        <v>280</v>
      </c>
      <c r="L106" s="146"/>
      <c r="M106" s="144"/>
      <c r="N106" s="375"/>
      <c r="O106" s="375"/>
      <c r="P106" s="375"/>
      <c r="Q106" s="375"/>
      <c r="R106" s="375"/>
    </row>
    <row r="107" spans="2:18" ht="15.75">
      <c r="B107" s="137" t="s">
        <v>77</v>
      </c>
      <c r="C107" s="32">
        <v>5000</v>
      </c>
      <c r="D107" s="147"/>
      <c r="E107" s="206" t="s">
        <v>78</v>
      </c>
      <c r="F107" s="158"/>
      <c r="G107" s="158"/>
      <c r="H107" s="158"/>
      <c r="I107" s="158"/>
      <c r="J107" s="144">
        <f t="shared" si="1"/>
        <v>280</v>
      </c>
      <c r="K107" s="145">
        <f>K108</f>
        <v>280</v>
      </c>
      <c r="L107" s="146"/>
      <c r="M107" s="145"/>
      <c r="N107" s="375"/>
      <c r="O107" s="375"/>
      <c r="P107" s="375"/>
      <c r="Q107" s="375"/>
      <c r="R107" s="375"/>
    </row>
    <row r="108" spans="2:18" ht="15.75">
      <c r="B108" s="137" t="s">
        <v>149</v>
      </c>
      <c r="C108" s="32">
        <v>5030</v>
      </c>
      <c r="D108" s="147"/>
      <c r="E108" s="129" t="s">
        <v>79</v>
      </c>
      <c r="F108" s="158"/>
      <c r="G108" s="158"/>
      <c r="H108" s="158"/>
      <c r="I108" s="158"/>
      <c r="J108" s="144">
        <f t="shared" si="1"/>
        <v>280</v>
      </c>
      <c r="K108" s="145">
        <f>K109</f>
        <v>280</v>
      </c>
      <c r="L108" s="146"/>
      <c r="M108" s="145"/>
      <c r="N108" s="375"/>
      <c r="O108" s="375"/>
      <c r="P108" s="375"/>
      <c r="Q108" s="375"/>
      <c r="R108" s="375"/>
    </row>
    <row r="109" spans="2:18" ht="15.75">
      <c r="B109" s="32">
        <v>1115031</v>
      </c>
      <c r="C109" s="32">
        <v>5031</v>
      </c>
      <c r="D109" s="137" t="s">
        <v>80</v>
      </c>
      <c r="E109" s="129" t="s">
        <v>81</v>
      </c>
      <c r="F109" s="158"/>
      <c r="G109" s="158"/>
      <c r="H109" s="158"/>
      <c r="I109" s="158"/>
      <c r="J109" s="144">
        <f t="shared" si="1"/>
        <v>280</v>
      </c>
      <c r="K109" s="145">
        <f>K111+K112</f>
        <v>280</v>
      </c>
      <c r="L109" s="145"/>
      <c r="M109" s="145"/>
      <c r="N109" s="375"/>
      <c r="O109" s="375"/>
      <c r="P109" s="375"/>
      <c r="Q109" s="375"/>
      <c r="R109" s="375"/>
    </row>
    <row r="110" spans="2:18" ht="15.75">
      <c r="B110" s="32"/>
      <c r="C110" s="32"/>
      <c r="D110" s="137"/>
      <c r="E110" s="148" t="s">
        <v>20</v>
      </c>
      <c r="F110" s="158"/>
      <c r="G110" s="158"/>
      <c r="H110" s="158"/>
      <c r="I110" s="158"/>
      <c r="J110" s="144">
        <f t="shared" si="1"/>
        <v>0</v>
      </c>
      <c r="K110" s="145">
        <v>0</v>
      </c>
      <c r="L110" s="145"/>
      <c r="M110" s="145"/>
      <c r="N110" s="375"/>
      <c r="O110" s="375"/>
      <c r="P110" s="375"/>
      <c r="Q110" s="375"/>
      <c r="R110" s="375"/>
    </row>
    <row r="111" spans="2:18" ht="15.75">
      <c r="B111" s="32"/>
      <c r="C111" s="32"/>
      <c r="D111" s="137"/>
      <c r="E111" s="155" t="s">
        <v>66</v>
      </c>
      <c r="F111" s="158"/>
      <c r="G111" s="158"/>
      <c r="H111" s="158"/>
      <c r="I111" s="158"/>
      <c r="J111" s="144">
        <f t="shared" si="1"/>
        <v>250</v>
      </c>
      <c r="K111" s="145">
        <f>100+150</f>
        <v>250</v>
      </c>
      <c r="L111" s="145"/>
      <c r="M111" s="145"/>
      <c r="N111" s="375"/>
      <c r="O111" s="375"/>
      <c r="P111" s="375"/>
      <c r="Q111" s="375"/>
      <c r="R111" s="375"/>
    </row>
    <row r="112" spans="2:18" ht="15.75">
      <c r="B112" s="32"/>
      <c r="C112" s="32"/>
      <c r="D112" s="137"/>
      <c r="E112" s="155" t="s">
        <v>135</v>
      </c>
      <c r="F112" s="158"/>
      <c r="G112" s="158"/>
      <c r="H112" s="158"/>
      <c r="I112" s="158"/>
      <c r="J112" s="144">
        <f t="shared" si="1"/>
        <v>30</v>
      </c>
      <c r="K112" s="145">
        <v>30</v>
      </c>
      <c r="L112" s="145"/>
      <c r="M112" s="145"/>
      <c r="N112" s="375"/>
      <c r="O112" s="375"/>
      <c r="P112" s="375"/>
      <c r="Q112" s="375"/>
      <c r="R112" s="375"/>
    </row>
    <row r="113" spans="2:18" ht="15.75">
      <c r="B113" s="32"/>
      <c r="C113" s="32"/>
      <c r="D113" s="137"/>
      <c r="E113" s="130" t="s">
        <v>20</v>
      </c>
      <c r="F113" s="158"/>
      <c r="G113" s="158"/>
      <c r="H113" s="158"/>
      <c r="I113" s="158"/>
      <c r="J113" s="144"/>
      <c r="K113" s="145"/>
      <c r="L113" s="145"/>
      <c r="M113" s="145"/>
      <c r="N113" s="375"/>
      <c r="O113" s="375"/>
      <c r="P113" s="375"/>
      <c r="Q113" s="375"/>
      <c r="R113" s="375"/>
    </row>
    <row r="114" spans="2:18" ht="31.5">
      <c r="B114" s="32"/>
      <c r="C114" s="32"/>
      <c r="D114" s="137"/>
      <c r="E114" s="130" t="s">
        <v>365</v>
      </c>
      <c r="F114" s="158"/>
      <c r="G114" s="158"/>
      <c r="H114" s="158"/>
      <c r="I114" s="158"/>
      <c r="J114" s="144">
        <f>K114+L114+M114</f>
        <v>30</v>
      </c>
      <c r="K114" s="145">
        <v>30</v>
      </c>
      <c r="L114" s="145"/>
      <c r="M114" s="145"/>
      <c r="N114" s="375"/>
      <c r="O114" s="375"/>
      <c r="P114" s="375"/>
      <c r="Q114" s="375"/>
      <c r="R114" s="375"/>
    </row>
    <row r="115" spans="2:18" ht="15.75">
      <c r="B115" s="105">
        <v>3700000</v>
      </c>
      <c r="C115" s="106"/>
      <c r="D115" s="107"/>
      <c r="E115" s="108" t="s">
        <v>87</v>
      </c>
      <c r="F115" s="158"/>
      <c r="G115" s="158"/>
      <c r="H115" s="158"/>
      <c r="I115" s="158"/>
      <c r="J115" s="144">
        <f t="shared" si="1"/>
        <v>674</v>
      </c>
      <c r="K115" s="145">
        <f>K116</f>
        <v>274</v>
      </c>
      <c r="L115" s="145">
        <f aca="true" t="shared" si="2" ref="L115:M117">L116</f>
        <v>400</v>
      </c>
      <c r="M115" s="145">
        <f t="shared" si="2"/>
        <v>0</v>
      </c>
      <c r="N115" s="375"/>
      <c r="O115" s="375"/>
      <c r="P115" s="375"/>
      <c r="Q115" s="375"/>
      <c r="R115" s="375"/>
    </row>
    <row r="116" spans="2:18" ht="15.75">
      <c r="B116" s="105">
        <v>3710000</v>
      </c>
      <c r="C116" s="106"/>
      <c r="D116" s="107"/>
      <c r="E116" s="132" t="s">
        <v>88</v>
      </c>
      <c r="F116" s="158"/>
      <c r="G116" s="158"/>
      <c r="H116" s="158"/>
      <c r="I116" s="158"/>
      <c r="J116" s="144">
        <f t="shared" si="1"/>
        <v>674</v>
      </c>
      <c r="K116" s="145">
        <f>K117</f>
        <v>274</v>
      </c>
      <c r="L116" s="145">
        <f t="shared" si="2"/>
        <v>400</v>
      </c>
      <c r="M116" s="145">
        <f t="shared" si="2"/>
        <v>0</v>
      </c>
      <c r="N116" s="375"/>
      <c r="O116" s="375"/>
      <c r="P116" s="375"/>
      <c r="Q116" s="375"/>
      <c r="R116" s="375"/>
    </row>
    <row r="117" spans="2:18" ht="15.75">
      <c r="B117" s="105">
        <v>3718000</v>
      </c>
      <c r="C117" s="105">
        <v>9000</v>
      </c>
      <c r="D117" s="107"/>
      <c r="E117" s="108" t="s">
        <v>326</v>
      </c>
      <c r="F117" s="158"/>
      <c r="G117" s="158"/>
      <c r="H117" s="158"/>
      <c r="I117" s="158"/>
      <c r="J117" s="144">
        <f t="shared" si="1"/>
        <v>674</v>
      </c>
      <c r="K117" s="145">
        <f>K118</f>
        <v>274</v>
      </c>
      <c r="L117" s="145">
        <f t="shared" si="2"/>
        <v>400</v>
      </c>
      <c r="M117" s="145">
        <f t="shared" si="2"/>
        <v>0</v>
      </c>
      <c r="N117" s="375"/>
      <c r="O117" s="375"/>
      <c r="P117" s="375"/>
      <c r="Q117" s="375"/>
      <c r="R117" s="375"/>
    </row>
    <row r="118" spans="2:18" ht="31.5">
      <c r="B118" s="105">
        <v>3719700</v>
      </c>
      <c r="C118" s="105">
        <v>9700</v>
      </c>
      <c r="D118" s="230"/>
      <c r="E118" s="315" t="s">
        <v>155</v>
      </c>
      <c r="F118" s="158"/>
      <c r="G118" s="158"/>
      <c r="H118" s="158"/>
      <c r="I118" s="158"/>
      <c r="J118" s="144">
        <f t="shared" si="1"/>
        <v>674</v>
      </c>
      <c r="K118" s="145">
        <f>K119+K122</f>
        <v>274</v>
      </c>
      <c r="L118" s="145">
        <f>L119+L122</f>
        <v>400</v>
      </c>
      <c r="M118" s="145">
        <f>M119+M122</f>
        <v>0</v>
      </c>
      <c r="N118" s="375"/>
      <c r="O118" s="375"/>
      <c r="P118" s="375"/>
      <c r="Q118" s="375"/>
      <c r="R118" s="375"/>
    </row>
    <row r="119" spans="2:18" ht="15.75">
      <c r="B119" s="106">
        <v>3719750</v>
      </c>
      <c r="C119" s="316">
        <v>9750</v>
      </c>
      <c r="D119" s="317" t="s">
        <v>89</v>
      </c>
      <c r="E119" s="130" t="s">
        <v>315</v>
      </c>
      <c r="F119" s="158"/>
      <c r="G119" s="158"/>
      <c r="H119" s="158"/>
      <c r="I119" s="158"/>
      <c r="J119" s="144">
        <f t="shared" si="1"/>
        <v>624</v>
      </c>
      <c r="K119" s="145">
        <f>K121</f>
        <v>224</v>
      </c>
      <c r="L119" s="145">
        <f>L121</f>
        <v>400</v>
      </c>
      <c r="M119" s="145">
        <f>M121</f>
        <v>0</v>
      </c>
      <c r="N119" s="375"/>
      <c r="O119" s="375"/>
      <c r="P119" s="375"/>
      <c r="Q119" s="375"/>
      <c r="R119" s="375"/>
    </row>
    <row r="120" spans="2:18" ht="15.75">
      <c r="B120" s="106"/>
      <c r="C120" s="316"/>
      <c r="D120" s="317"/>
      <c r="E120" s="148" t="s">
        <v>20</v>
      </c>
      <c r="F120" s="158"/>
      <c r="G120" s="158"/>
      <c r="H120" s="158"/>
      <c r="I120" s="158"/>
      <c r="J120" s="144">
        <f t="shared" si="1"/>
        <v>0</v>
      </c>
      <c r="K120" s="145"/>
      <c r="L120" s="145"/>
      <c r="M120" s="145"/>
      <c r="N120" s="375"/>
      <c r="O120" s="375"/>
      <c r="P120" s="375"/>
      <c r="Q120" s="375"/>
      <c r="R120" s="375"/>
    </row>
    <row r="121" spans="2:18" ht="71.25" customHeight="1">
      <c r="B121" s="106"/>
      <c r="C121" s="316"/>
      <c r="D121" s="317"/>
      <c r="E121" s="148" t="s">
        <v>316</v>
      </c>
      <c r="F121" s="225" t="s">
        <v>334</v>
      </c>
      <c r="G121" s="158"/>
      <c r="H121" s="158"/>
      <c r="I121" s="158"/>
      <c r="J121" s="144">
        <f t="shared" si="1"/>
        <v>624</v>
      </c>
      <c r="K121" s="145">
        <v>224</v>
      </c>
      <c r="L121" s="145">
        <v>400</v>
      </c>
      <c r="M121" s="145"/>
      <c r="N121" s="375"/>
      <c r="O121" s="375"/>
      <c r="P121" s="375"/>
      <c r="Q121" s="375"/>
      <c r="R121" s="375"/>
    </row>
    <row r="122" spans="2:18" ht="36.75" customHeight="1">
      <c r="B122" s="106">
        <v>3719770</v>
      </c>
      <c r="C122" s="316">
        <v>9770</v>
      </c>
      <c r="D122" s="317" t="s">
        <v>89</v>
      </c>
      <c r="E122" s="250" t="s">
        <v>356</v>
      </c>
      <c r="F122" s="225"/>
      <c r="G122" s="158"/>
      <c r="H122" s="158"/>
      <c r="I122" s="158"/>
      <c r="J122" s="144">
        <f t="shared" si="1"/>
        <v>50</v>
      </c>
      <c r="K122" s="145">
        <v>50</v>
      </c>
      <c r="L122" s="145"/>
      <c r="M122" s="145"/>
      <c r="N122" s="375"/>
      <c r="O122" s="375"/>
      <c r="P122" s="375"/>
      <c r="Q122" s="375"/>
      <c r="R122" s="375"/>
    </row>
    <row r="123" spans="2:18" ht="39" customHeight="1">
      <c r="B123" s="106"/>
      <c r="C123" s="316"/>
      <c r="D123" s="317"/>
      <c r="E123" s="148" t="s">
        <v>316</v>
      </c>
      <c r="F123" s="225"/>
      <c r="G123" s="158"/>
      <c r="H123" s="158"/>
      <c r="I123" s="158"/>
      <c r="J123" s="144">
        <v>50</v>
      </c>
      <c r="K123" s="145">
        <v>50</v>
      </c>
      <c r="L123" s="145"/>
      <c r="M123" s="145"/>
      <c r="N123" s="375"/>
      <c r="O123" s="375"/>
      <c r="P123" s="375"/>
      <c r="Q123" s="375"/>
      <c r="R123" s="375"/>
    </row>
    <row r="124" spans="2:18" ht="24.75" customHeight="1">
      <c r="B124" s="161"/>
      <c r="C124" s="161"/>
      <c r="D124" s="162"/>
      <c r="E124" s="163" t="s">
        <v>19</v>
      </c>
      <c r="F124" s="164"/>
      <c r="G124" s="164"/>
      <c r="H124" s="164"/>
      <c r="I124" s="164"/>
      <c r="J124" s="207">
        <f>K124+L124+M124</f>
        <v>8722.5965</v>
      </c>
      <c r="K124" s="211">
        <f>K7+K38+K85+K105+K115</f>
        <v>4101.8965</v>
      </c>
      <c r="L124" s="211">
        <f>L7+L38+L85+L105+L115</f>
        <v>954</v>
      </c>
      <c r="M124" s="211">
        <f>M7+M38+M85+M105+M115</f>
        <v>3666.7</v>
      </c>
      <c r="N124" s="375"/>
      <c r="O124" s="375"/>
      <c r="P124" s="375"/>
      <c r="Q124" s="375"/>
      <c r="R124" s="375"/>
    </row>
    <row r="125" spans="2:18" ht="12.75">
      <c r="B125" s="165"/>
      <c r="C125" s="165"/>
      <c r="D125" s="165"/>
      <c r="E125" s="379"/>
      <c r="F125" s="379"/>
      <c r="G125" s="380"/>
      <c r="H125" s="379"/>
      <c r="I125" s="379"/>
      <c r="J125" s="375"/>
      <c r="K125" s="375"/>
      <c r="L125" s="375"/>
      <c r="M125" s="375"/>
      <c r="N125" s="375"/>
      <c r="O125" s="375"/>
      <c r="P125" s="375"/>
      <c r="Q125" s="375"/>
      <c r="R125" s="375"/>
    </row>
    <row r="126" spans="2:18" ht="42.75" customHeight="1">
      <c r="B126" s="450"/>
      <c r="C126" s="450"/>
      <c r="D126" s="450"/>
      <c r="E126" s="450"/>
      <c r="F126" s="450"/>
      <c r="G126" s="450"/>
      <c r="H126" s="450"/>
      <c r="I126" s="450"/>
      <c r="J126" s="450"/>
      <c r="K126" s="166"/>
      <c r="L126" s="166"/>
      <c r="M126" s="166"/>
      <c r="N126" s="167"/>
      <c r="O126" s="167"/>
      <c r="P126" s="167"/>
      <c r="Q126" s="167"/>
      <c r="R126" s="167"/>
    </row>
    <row r="127" spans="2:18" ht="12.75">
      <c r="B127" s="165"/>
      <c r="C127" s="165"/>
      <c r="D127" s="165"/>
      <c r="E127" s="379"/>
      <c r="F127" s="379"/>
      <c r="G127" s="379"/>
      <c r="H127" s="379"/>
      <c r="I127" s="379"/>
      <c r="J127" s="379"/>
      <c r="K127" s="381"/>
      <c r="L127" s="381"/>
      <c r="M127" s="375"/>
      <c r="N127" s="375"/>
      <c r="O127" s="375"/>
      <c r="P127" s="375"/>
      <c r="Q127" s="375"/>
      <c r="R127" s="375"/>
    </row>
    <row r="128" spans="2:18" ht="12.75">
      <c r="B128" s="165"/>
      <c r="C128" s="165"/>
      <c r="D128" s="165"/>
      <c r="E128" s="379"/>
      <c r="F128" s="379"/>
      <c r="G128" s="379"/>
      <c r="H128" s="379"/>
      <c r="I128" s="379"/>
      <c r="J128" s="382"/>
      <c r="K128" s="381"/>
      <c r="L128" s="375"/>
      <c r="M128" s="375"/>
      <c r="N128" s="375"/>
      <c r="O128" s="375"/>
      <c r="P128" s="375"/>
      <c r="Q128" s="375"/>
      <c r="R128" s="375"/>
    </row>
    <row r="129" spans="2:18" ht="12.75">
      <c r="B129" s="165"/>
      <c r="C129" s="165"/>
      <c r="D129" s="165"/>
      <c r="E129" s="379"/>
      <c r="F129" s="379"/>
      <c r="G129" s="379"/>
      <c r="H129" s="379"/>
      <c r="I129" s="379"/>
      <c r="J129" s="382"/>
      <c r="K129" s="375"/>
      <c r="L129" s="375"/>
      <c r="M129" s="375"/>
      <c r="N129" s="375"/>
      <c r="O129" s="375"/>
      <c r="P129" s="375"/>
      <c r="Q129" s="375"/>
      <c r="R129" s="375"/>
    </row>
    <row r="130" ht="12.75">
      <c r="J130" s="383"/>
    </row>
    <row r="132" ht="12.75">
      <c r="J132" s="384"/>
    </row>
    <row r="133" ht="12.75">
      <c r="J133" s="384"/>
    </row>
  </sheetData>
  <mergeCells count="16">
    <mergeCell ref="E76:E78"/>
    <mergeCell ref="B126:J126"/>
    <mergeCell ref="F5:F6"/>
    <mergeCell ref="G5:G6"/>
    <mergeCell ref="H5:H6"/>
    <mergeCell ref="I5:I6"/>
    <mergeCell ref="B5:B6"/>
    <mergeCell ref="C5:C6"/>
    <mergeCell ref="D5:D6"/>
    <mergeCell ref="E5:E6"/>
    <mergeCell ref="J5:J6"/>
    <mergeCell ref="K5:M5"/>
    <mergeCell ref="B1:J1"/>
    <mergeCell ref="G2:J2"/>
    <mergeCell ref="K2:M2"/>
    <mergeCell ref="B3:M3"/>
  </mergeCells>
  <printOptions/>
  <pageMargins left="0.2" right="0.2" top="0.2" bottom="0.26" header="0.23" footer="0.29"/>
  <pageSetup fitToHeight="2" fitToWidth="2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A1">
      <selection activeCell="B3" sqref="B3"/>
    </sheetView>
  </sheetViews>
  <sheetFormatPr defaultColWidth="9.16015625" defaultRowHeight="12.75"/>
  <cols>
    <col min="1" max="1" width="16.16015625" style="22" customWidth="1"/>
    <col min="2" max="2" width="57.5" style="22" customWidth="1"/>
    <col min="3" max="3" width="23.83203125" style="22" customWidth="1"/>
    <col min="4" max="4" width="24" style="22" customWidth="1"/>
    <col min="5" max="5" width="23" style="22" customWidth="1"/>
    <col min="6" max="6" width="25.33203125" style="22" customWidth="1"/>
    <col min="7" max="7" width="9.16015625" style="22" customWidth="1"/>
    <col min="8" max="8" width="14.83203125" style="22" customWidth="1"/>
    <col min="9" max="11" width="9.16015625" style="22" customWidth="1"/>
    <col min="12" max="16384" width="9.16015625" style="171" customWidth="1"/>
  </cols>
  <sheetData>
    <row r="1" spans="1:11" s="170" customFormat="1" ht="12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ht="12.75" customHeight="1"/>
    <row r="3" spans="4:12" ht="113.25" customHeight="1">
      <c r="D3" s="455" t="s">
        <v>363</v>
      </c>
      <c r="E3" s="455"/>
      <c r="F3" s="455"/>
      <c r="L3" s="22"/>
    </row>
    <row r="5" spans="1:6" ht="60.75" customHeight="1">
      <c r="A5" s="456" t="s">
        <v>162</v>
      </c>
      <c r="B5" s="457"/>
      <c r="C5" s="457"/>
      <c r="D5" s="457"/>
      <c r="E5" s="457"/>
      <c r="F5" s="457"/>
    </row>
    <row r="8" ht="12.75">
      <c r="F8" s="115" t="s">
        <v>17</v>
      </c>
    </row>
    <row r="9" spans="1:6" ht="14.25">
      <c r="A9" s="458" t="s">
        <v>163</v>
      </c>
      <c r="B9" s="458" t="s">
        <v>164</v>
      </c>
      <c r="C9" s="459" t="s">
        <v>165</v>
      </c>
      <c r="D9" s="458" t="s">
        <v>8</v>
      </c>
      <c r="E9" s="459" t="s">
        <v>9</v>
      </c>
      <c r="F9" s="459"/>
    </row>
    <row r="10" spans="1:6" ht="28.5">
      <c r="A10" s="458"/>
      <c r="B10" s="458"/>
      <c r="C10" s="459"/>
      <c r="D10" s="458"/>
      <c r="E10" s="173" t="s">
        <v>10</v>
      </c>
      <c r="F10" s="172" t="s">
        <v>166</v>
      </c>
    </row>
    <row r="11" spans="1:6" ht="12.75">
      <c r="A11" s="174">
        <v>1</v>
      </c>
      <c r="B11" s="174">
        <v>2</v>
      </c>
      <c r="C11" s="175">
        <v>3</v>
      </c>
      <c r="D11" s="174">
        <v>4</v>
      </c>
      <c r="E11" s="174">
        <v>5</v>
      </c>
      <c r="F11" s="174">
        <v>6</v>
      </c>
    </row>
    <row r="12" spans="1:8" ht="20.25">
      <c r="A12" s="176">
        <v>200000</v>
      </c>
      <c r="B12" s="177" t="s">
        <v>167</v>
      </c>
      <c r="C12" s="178">
        <f aca="true" t="shared" si="0" ref="C12:C37">SUM(D12:E12)</f>
        <v>11463.572600000001</v>
      </c>
      <c r="D12" s="179">
        <f>D13</f>
        <v>4778.676100000001</v>
      </c>
      <c r="E12" s="179">
        <f>E13</f>
        <v>6684.896500000001</v>
      </c>
      <c r="F12" s="179">
        <f>F13</f>
        <v>6684.896500000001</v>
      </c>
      <c r="H12" s="184"/>
    </row>
    <row r="13" spans="1:6" ht="40.5">
      <c r="A13" s="180">
        <v>208000</v>
      </c>
      <c r="B13" s="181" t="s">
        <v>168</v>
      </c>
      <c r="C13" s="178">
        <f t="shared" si="0"/>
        <v>11463.572600000001</v>
      </c>
      <c r="D13" s="182">
        <f>D16-D18+D20</f>
        <v>4778.676100000001</v>
      </c>
      <c r="E13" s="182">
        <f>E16-E18+E20</f>
        <v>6684.896500000001</v>
      </c>
      <c r="F13" s="182">
        <f>F16-F18+F20</f>
        <v>6684.896500000001</v>
      </c>
    </row>
    <row r="14" spans="1:8" ht="60.75">
      <c r="A14" s="180"/>
      <c r="B14" s="183" t="s">
        <v>169</v>
      </c>
      <c r="C14" s="178">
        <f t="shared" si="0"/>
        <v>11463.572600000001</v>
      </c>
      <c r="D14" s="182">
        <f aca="true" t="shared" si="1" ref="D14:F15">D16-D18</f>
        <v>11432.276100000001</v>
      </c>
      <c r="E14" s="182">
        <f t="shared" si="1"/>
        <v>31.2965</v>
      </c>
      <c r="F14" s="182">
        <f t="shared" si="1"/>
        <v>31.2965</v>
      </c>
      <c r="H14" s="184"/>
    </row>
    <row r="15" spans="1:6" ht="40.5">
      <c r="A15" s="180"/>
      <c r="B15" s="183" t="s">
        <v>170</v>
      </c>
      <c r="C15" s="178">
        <f t="shared" si="0"/>
        <v>700</v>
      </c>
      <c r="D15" s="182">
        <f t="shared" si="1"/>
        <v>700</v>
      </c>
      <c r="E15" s="182">
        <f t="shared" si="1"/>
        <v>0</v>
      </c>
      <c r="F15" s="182">
        <f t="shared" si="1"/>
        <v>0</v>
      </c>
    </row>
    <row r="16" spans="1:8" ht="20.25">
      <c r="A16" s="180">
        <v>208100</v>
      </c>
      <c r="B16" s="181" t="s">
        <v>171</v>
      </c>
      <c r="C16" s="178">
        <f t="shared" si="0"/>
        <v>11605.55067</v>
      </c>
      <c r="D16" s="179">
        <v>11532.63297</v>
      </c>
      <c r="E16" s="179">
        <v>72.9177</v>
      </c>
      <c r="F16" s="179">
        <v>72.9177</v>
      </c>
      <c r="H16" s="184"/>
    </row>
    <row r="17" spans="1:8" ht="40.5">
      <c r="A17" s="180"/>
      <c r="B17" s="183" t="s">
        <v>170</v>
      </c>
      <c r="C17" s="178">
        <f t="shared" si="0"/>
        <v>1698.88687</v>
      </c>
      <c r="D17" s="179">
        <v>1667.57637</v>
      </c>
      <c r="E17" s="179">
        <v>31.3105</v>
      </c>
      <c r="F17" s="179">
        <v>31.3105</v>
      </c>
      <c r="H17" s="184"/>
    </row>
    <row r="18" spans="1:8" ht="20.25">
      <c r="A18" s="180">
        <v>208200</v>
      </c>
      <c r="B18" s="181" t="s">
        <v>172</v>
      </c>
      <c r="C18" s="178">
        <f t="shared" si="0"/>
        <v>141.9780699999996</v>
      </c>
      <c r="D18" s="179">
        <f>D16-3628.3-1531.7876-3633.1885-70-50-704.7-1814.3</f>
        <v>100.35686999999962</v>
      </c>
      <c r="E18" s="179">
        <f>E16-31.2965</f>
        <v>41.621199999999995</v>
      </c>
      <c r="F18" s="179">
        <f>F16-31.2965</f>
        <v>41.621199999999995</v>
      </c>
      <c r="H18" s="184"/>
    </row>
    <row r="19" spans="1:8" ht="40.5">
      <c r="A19" s="180"/>
      <c r="B19" s="183" t="s">
        <v>170</v>
      </c>
      <c r="C19" s="178">
        <f t="shared" si="0"/>
        <v>998.88687</v>
      </c>
      <c r="D19" s="179">
        <f>D17+D23</f>
        <v>967.57637</v>
      </c>
      <c r="E19" s="179">
        <v>31.3105</v>
      </c>
      <c r="F19" s="179">
        <v>31.3105</v>
      </c>
      <c r="H19" s="184"/>
    </row>
    <row r="20" spans="1:6" ht="81">
      <c r="A20" s="185">
        <v>208400</v>
      </c>
      <c r="B20" s="186" t="s">
        <v>173</v>
      </c>
      <c r="C20" s="182">
        <f t="shared" si="0"/>
        <v>0</v>
      </c>
      <c r="D20" s="179">
        <f>(-900)+(-1736)+(-782)+(-55)+(-652.1)+10+(-3)+(-224)+(-2261.5)+(-50)</f>
        <v>-6653.6</v>
      </c>
      <c r="E20" s="179">
        <f>900+1736+782+55+652.1-10+3+224+2261.5+50</f>
        <v>6653.6</v>
      </c>
      <c r="F20" s="179">
        <f>900+1736+782+55+652.1-10+3+224+2261.5+50</f>
        <v>6653.6</v>
      </c>
    </row>
    <row r="21" spans="1:6" ht="19.5" customHeight="1">
      <c r="A21" s="185"/>
      <c r="B21" s="187" t="s">
        <v>174</v>
      </c>
      <c r="C21" s="182">
        <f>SUM(D21:E21)</f>
        <v>0</v>
      </c>
      <c r="D21" s="179"/>
      <c r="E21" s="179"/>
      <c r="F21" s="179"/>
    </row>
    <row r="22" spans="1:6" ht="20.25" hidden="1">
      <c r="A22" s="185"/>
      <c r="B22" s="187" t="s">
        <v>175</v>
      </c>
      <c r="C22" s="182">
        <f>SUM(D22:E22)</f>
        <v>0</v>
      </c>
      <c r="D22" s="179"/>
      <c r="E22" s="179"/>
      <c r="F22" s="179">
        <f>E22</f>
        <v>0</v>
      </c>
    </row>
    <row r="23" spans="1:6" ht="40.5">
      <c r="A23" s="185"/>
      <c r="B23" s="188" t="s">
        <v>176</v>
      </c>
      <c r="C23" s="182">
        <f t="shared" si="0"/>
        <v>0</v>
      </c>
      <c r="D23" s="182">
        <v>-700</v>
      </c>
      <c r="E23" s="179">
        <v>700</v>
      </c>
      <c r="F23" s="179">
        <v>700</v>
      </c>
    </row>
    <row r="24" spans="1:6" ht="20.25">
      <c r="A24" s="180"/>
      <c r="B24" s="181" t="s">
        <v>177</v>
      </c>
      <c r="C24" s="178">
        <f t="shared" si="0"/>
        <v>11463.572600000001</v>
      </c>
      <c r="D24" s="182">
        <f>D12</f>
        <v>4778.676100000001</v>
      </c>
      <c r="E24" s="182">
        <f>E12</f>
        <v>6684.896500000001</v>
      </c>
      <c r="F24" s="182">
        <f>F12</f>
        <v>6684.896500000001</v>
      </c>
    </row>
    <row r="25" spans="1:6" ht="40.5">
      <c r="A25" s="180">
        <v>600000</v>
      </c>
      <c r="B25" s="181" t="s">
        <v>178</v>
      </c>
      <c r="C25" s="178">
        <f t="shared" si="0"/>
        <v>11463.572600000001</v>
      </c>
      <c r="D25" s="179">
        <f>D26</f>
        <v>4778.676100000001</v>
      </c>
      <c r="E25" s="179">
        <f>E26</f>
        <v>6684.896500000001</v>
      </c>
      <c r="F25" s="179">
        <f>F26</f>
        <v>6684.896500000001</v>
      </c>
    </row>
    <row r="26" spans="1:6" ht="20.25">
      <c r="A26" s="189" t="s">
        <v>179</v>
      </c>
      <c r="B26" s="190" t="s">
        <v>180</v>
      </c>
      <c r="C26" s="191">
        <f t="shared" si="0"/>
        <v>11463.572600000001</v>
      </c>
      <c r="D26" s="179">
        <f>D29-D31+D33</f>
        <v>4778.676100000001</v>
      </c>
      <c r="E26" s="192">
        <f>E29-E31+E33</f>
        <v>6684.896500000001</v>
      </c>
      <c r="F26" s="192">
        <f>F29-F31+F33</f>
        <v>6684.896500000001</v>
      </c>
    </row>
    <row r="27" spans="1:6" ht="60.75">
      <c r="A27" s="189"/>
      <c r="B27" s="183" t="s">
        <v>169</v>
      </c>
      <c r="C27" s="191">
        <f t="shared" si="0"/>
        <v>11463.572600000001</v>
      </c>
      <c r="D27" s="182">
        <f aca="true" t="shared" si="2" ref="D27:F28">D29-D31</f>
        <v>11432.276100000001</v>
      </c>
      <c r="E27" s="193">
        <f t="shared" si="2"/>
        <v>31.2965</v>
      </c>
      <c r="F27" s="193">
        <f t="shared" si="2"/>
        <v>31.2965</v>
      </c>
    </row>
    <row r="28" spans="1:6" ht="40.5">
      <c r="A28" s="189"/>
      <c r="B28" s="183" t="s">
        <v>181</v>
      </c>
      <c r="C28" s="191">
        <f>SUM(D28:E28)</f>
        <v>700</v>
      </c>
      <c r="D28" s="182">
        <f t="shared" si="2"/>
        <v>700</v>
      </c>
      <c r="E28" s="193">
        <f t="shared" si="2"/>
        <v>0</v>
      </c>
      <c r="F28" s="193">
        <f t="shared" si="2"/>
        <v>0</v>
      </c>
    </row>
    <row r="29" spans="1:6" ht="20.25">
      <c r="A29" s="189" t="s">
        <v>182</v>
      </c>
      <c r="B29" s="190" t="s">
        <v>171</v>
      </c>
      <c r="C29" s="191">
        <f t="shared" si="0"/>
        <v>11605.55067</v>
      </c>
      <c r="D29" s="179">
        <f aca="true" t="shared" si="3" ref="D29:F36">D16</f>
        <v>11532.63297</v>
      </c>
      <c r="E29" s="192">
        <f t="shared" si="3"/>
        <v>72.9177</v>
      </c>
      <c r="F29" s="192">
        <f t="shared" si="3"/>
        <v>72.9177</v>
      </c>
    </row>
    <row r="30" spans="1:6" ht="40.5">
      <c r="A30" s="189"/>
      <c r="B30" s="183" t="s">
        <v>181</v>
      </c>
      <c r="C30" s="191">
        <f>SUM(D30:E30)</f>
        <v>1698.88687</v>
      </c>
      <c r="D30" s="182">
        <f t="shared" si="3"/>
        <v>1667.57637</v>
      </c>
      <c r="E30" s="193">
        <f t="shared" si="3"/>
        <v>31.3105</v>
      </c>
      <c r="F30" s="193">
        <f t="shared" si="3"/>
        <v>31.3105</v>
      </c>
    </row>
    <row r="31" spans="1:6" ht="20.25">
      <c r="A31" s="189" t="s">
        <v>183</v>
      </c>
      <c r="B31" s="190" t="s">
        <v>172</v>
      </c>
      <c r="C31" s="191">
        <f t="shared" si="0"/>
        <v>141.9780699999996</v>
      </c>
      <c r="D31" s="179">
        <f t="shared" si="3"/>
        <v>100.35686999999962</v>
      </c>
      <c r="E31" s="192">
        <f t="shared" si="3"/>
        <v>41.621199999999995</v>
      </c>
      <c r="F31" s="192">
        <f t="shared" si="3"/>
        <v>41.621199999999995</v>
      </c>
    </row>
    <row r="32" spans="1:6" ht="40.5">
      <c r="A32" s="189"/>
      <c r="B32" s="183" t="s">
        <v>170</v>
      </c>
      <c r="C32" s="191">
        <f>SUM(D32:E32)</f>
        <v>998.88687</v>
      </c>
      <c r="D32" s="182">
        <f t="shared" si="3"/>
        <v>967.57637</v>
      </c>
      <c r="E32" s="193">
        <f t="shared" si="3"/>
        <v>31.3105</v>
      </c>
      <c r="F32" s="193">
        <f t="shared" si="3"/>
        <v>31.3105</v>
      </c>
    </row>
    <row r="33" spans="1:6" ht="81">
      <c r="A33" s="189" t="s">
        <v>184</v>
      </c>
      <c r="B33" s="181" t="s">
        <v>173</v>
      </c>
      <c r="C33" s="191">
        <f t="shared" si="0"/>
        <v>0</v>
      </c>
      <c r="D33" s="179">
        <f t="shared" si="3"/>
        <v>-6653.6</v>
      </c>
      <c r="E33" s="192">
        <f t="shared" si="3"/>
        <v>6653.6</v>
      </c>
      <c r="F33" s="192">
        <f t="shared" si="3"/>
        <v>6653.6</v>
      </c>
    </row>
    <row r="34" spans="1:6" ht="20.25">
      <c r="A34" s="185"/>
      <c r="B34" s="187" t="s">
        <v>174</v>
      </c>
      <c r="C34" s="191">
        <f>SUM(D34:E34)</f>
        <v>0</v>
      </c>
      <c r="D34" s="182">
        <f t="shared" si="3"/>
        <v>0</v>
      </c>
      <c r="E34" s="193">
        <f t="shared" si="3"/>
        <v>0</v>
      </c>
      <c r="F34" s="193">
        <f t="shared" si="3"/>
        <v>0</v>
      </c>
    </row>
    <row r="35" spans="1:6" ht="20.25" hidden="1">
      <c r="A35" s="185"/>
      <c r="B35" s="187" t="s">
        <v>175</v>
      </c>
      <c r="C35" s="191">
        <f>SUM(D35:E35)</f>
        <v>0</v>
      </c>
      <c r="D35" s="182">
        <f t="shared" si="3"/>
        <v>0</v>
      </c>
      <c r="E35" s="193">
        <f t="shared" si="3"/>
        <v>0</v>
      </c>
      <c r="F35" s="193">
        <f t="shared" si="3"/>
        <v>0</v>
      </c>
    </row>
    <row r="36" spans="1:6" ht="40.5">
      <c r="A36" s="185"/>
      <c r="B36" s="188" t="s">
        <v>176</v>
      </c>
      <c r="C36" s="191">
        <f t="shared" si="0"/>
        <v>0</v>
      </c>
      <c r="D36" s="179">
        <f t="shared" si="3"/>
        <v>-700</v>
      </c>
      <c r="E36" s="192">
        <f t="shared" si="3"/>
        <v>700</v>
      </c>
      <c r="F36" s="192">
        <f t="shared" si="3"/>
        <v>700</v>
      </c>
    </row>
    <row r="37" spans="1:6" ht="40.5">
      <c r="A37" s="189"/>
      <c r="B37" s="194" t="s">
        <v>185</v>
      </c>
      <c r="C37" s="195">
        <f t="shared" si="0"/>
        <v>11463.572600000001</v>
      </c>
      <c r="D37" s="196">
        <f>D25</f>
        <v>4778.676100000001</v>
      </c>
      <c r="E37" s="197">
        <f>E25</f>
        <v>6684.896500000001</v>
      </c>
      <c r="F37" s="197">
        <f>F25</f>
        <v>6684.896500000001</v>
      </c>
    </row>
    <row r="38" spans="1:6" ht="12.75">
      <c r="A38" s="198"/>
      <c r="B38" s="199"/>
      <c r="C38" s="200"/>
      <c r="D38" s="201"/>
      <c r="E38" s="201"/>
      <c r="F38" s="201"/>
    </row>
    <row r="40" spans="3:4" ht="12.75">
      <c r="C40" s="117"/>
      <c r="D40" s="117"/>
    </row>
    <row r="43" ht="12.75">
      <c r="E43" s="184"/>
    </row>
  </sheetData>
  <mergeCells count="7">
    <mergeCell ref="D3:F3"/>
    <mergeCell ref="A5:F5"/>
    <mergeCell ref="A9:A10"/>
    <mergeCell ref="B9:B10"/>
    <mergeCell ref="C9:C10"/>
    <mergeCell ref="D9:D10"/>
    <mergeCell ref="E9:F9"/>
  </mergeCells>
  <printOptions/>
  <pageMargins left="0.42" right="0.27" top="0.28" bottom="0.3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tanya</cp:lastModifiedBy>
  <cp:lastPrinted>2018-09-05T05:39:51Z</cp:lastPrinted>
  <dcterms:created xsi:type="dcterms:W3CDTF">2014-01-17T10:52:16Z</dcterms:created>
  <dcterms:modified xsi:type="dcterms:W3CDTF">2018-09-05T08:20:45Z</dcterms:modified>
  <cp:category/>
  <cp:version/>
  <cp:contentType/>
  <cp:contentStatus/>
</cp:coreProperties>
</file>