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05" activeTab="5"/>
  </bookViews>
  <sheets>
    <sheet name="дод1" sheetId="1" r:id="rId1"/>
    <sheet name="дод2" sheetId="2" r:id="rId2"/>
    <sheet name="Лист2" sheetId="3" r:id="rId3"/>
    <sheet name="дод4" sheetId="4" r:id="rId4"/>
    <sheet name="джерела" sheetId="5" r:id="rId5"/>
    <sheet name="дод3" sheetId="6" r:id="rId6"/>
  </sheets>
  <definedNames>
    <definedName name="_xlfn.AGGREGATE" hidden="1">#NAME?</definedName>
    <definedName name="_xlnm.Print_Titles" localSheetId="1">'дод2'!$13:$17</definedName>
  </definedNames>
  <calcPr fullCalcOnLoad="1"/>
</workbook>
</file>

<file path=xl/sharedStrings.xml><?xml version="1.0" encoding="utf-8"?>
<sst xmlns="http://schemas.openxmlformats.org/spreadsheetml/2006/main" count="625" uniqueCount="334">
  <si>
    <t>Затверджено</t>
  </si>
  <si>
    <t>в тому числі:</t>
  </si>
  <si>
    <t>Код програмної класифікації видатків та кредитування місцевого бюджету</t>
  </si>
  <si>
    <t>Видатки загального фонду</t>
  </si>
  <si>
    <t>Видатки спеціального фонду</t>
  </si>
  <si>
    <t>Видатки  споживання</t>
  </si>
  <si>
    <t>з них:</t>
  </si>
  <si>
    <t>Видатки розвитку</t>
  </si>
  <si>
    <t>видатки  споживання</t>
  </si>
  <si>
    <t>видатки  розвитку</t>
  </si>
  <si>
    <r>
      <t>Оплата  праці</t>
    </r>
    <r>
      <rPr>
        <b/>
        <sz val="12"/>
        <rFont val="Times New Roman"/>
        <family val="1"/>
      </rPr>
      <t xml:space="preserve"> (код 2110)</t>
    </r>
  </si>
  <si>
    <r>
      <t xml:space="preserve">Комунальні послуги та енергоносії </t>
    </r>
    <r>
      <rPr>
        <b/>
        <sz val="12"/>
        <rFont val="Times New Roman"/>
        <family val="1"/>
      </rPr>
      <t>(код 2270)</t>
    </r>
  </si>
  <si>
    <t>14=(3+8)</t>
  </si>
  <si>
    <t>Всього видатків</t>
  </si>
  <si>
    <t>Разом</t>
  </si>
  <si>
    <t>Всього</t>
  </si>
  <si>
    <t>з них</t>
  </si>
  <si>
    <t>Код функціональної класифікації видатків та кредитування бюджету</t>
  </si>
  <si>
    <t>бюджет розвитку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</si>
  <si>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</si>
  <si>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</si>
  <si>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t>(тис.грн.)</t>
  </si>
  <si>
    <t>капітальні видатки за рахунок коштів, що передаються з загального фонду до бюджету розвитку (спеціального фонду)</t>
  </si>
  <si>
    <t xml:space="preserve">                             
</t>
  </si>
  <si>
    <t>(тис. грн.)</t>
  </si>
  <si>
    <t>Код</t>
  </si>
  <si>
    <t>Найменування згідно
 з класифікацією доходів бюджету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</si>
  <si>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</si>
  <si>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</si>
  <si>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</si>
  <si>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</si>
  <si>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</si>
  <si>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 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</si>
  <si>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</si>
  <si>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</si>
  <si>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</si>
  <si>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 пенсійних виплат або щомісячного довічного грошового утримання, що опадатковуються відповідно до підпункту 164.2.19 пункту 164.2 статті 164 Податкового кодексу</t>
  </si>
  <si>
    <t>Податок на прибуток підприємств</t>
  </si>
  <si>
    <t>….</t>
  </si>
  <si>
    <t>Податки на власність</t>
  </si>
  <si>
    <t xml:space="preserve">Збори та плата за спеціальне використання природних ресурсів </t>
  </si>
  <si>
    <t>Внутрішні податки на товари та послуги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</si>
  <si>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</si>
  <si>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</si>
  <si>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Рентна плата, збори на паливно-енергетичні ресурси</t>
  </si>
  <si>
    <t>Місцеві податки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</si>
  <si>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</si>
  <si>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</si>
  <si>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</si>
  <si>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об"єднань,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</si>
  <si>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</si>
  <si>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</si>
  <si>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 від штрафів та фінансових санкцій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</si>
  <si>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</si>
  <si>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</si>
  <si>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</si>
  <si>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</si>
  <si>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</si>
  <si>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</si>
  <si>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</si>
  <si>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</si>
  <si>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</si>
  <si>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>Офіційні трансферти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</si>
  <si>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</si>
  <si>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</si>
  <si>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</si>
  <si>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</si>
  <si>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</si>
  <si>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Базова дотація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</si>
  <si>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</si>
  <si>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</si>
  <si>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</si>
  <si>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</si>
  <si>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</si>
  <si>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</si>
  <si>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</si>
  <si>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Від урядів зарубіжних країн та міжнародних організацій</t>
  </si>
  <si>
    <t>Цільові фонди</t>
  </si>
  <si>
    <t>Всього доходів</t>
  </si>
  <si>
    <t>Керівник секретаріату (секретар)_________________ради</t>
  </si>
  <si>
    <t xml:space="preserve">ЗМІНИ
 до доходів   районного бюджету на 2016 рік, визначених у додатку  1  до рішення Олександрівської районної ради  від 
 22 грудня 2015 року №15 (з урахуванням змін, внесених рішенням районної ради від 14 січня 2016 року № 36, 
від 23 лютого 2016 року №43, від 21 квітня 2016 року №52, від 22 червня 2016 №87)                                                                                                                </t>
  </si>
  <si>
    <t>15</t>
  </si>
  <si>
    <t>Управління   соціального  захисту населення   райдержадміністрації</t>
  </si>
  <si>
    <t>090401</t>
  </si>
  <si>
    <t>1040</t>
  </si>
  <si>
    <t xml:space="preserve">Державна  соціальна допомога  малозабезпеченим сім"ям </t>
  </si>
  <si>
    <t>в тому числі за рахунок субвенції з державного бюджету</t>
  </si>
  <si>
    <t>090405</t>
  </si>
  <si>
    <t>1060</t>
  </si>
  <si>
    <t>Субсидії населенню для відшкодування витрат на оплату житлово-комунальних послуг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</si>
  <si>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</si>
  <si>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</si>
  <si>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</si>
  <si>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</si>
  <si>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 районного бюджету</t>
  </si>
  <si>
    <t>Дотації з районного бюджету</t>
  </si>
  <si>
    <t>О3</t>
  </si>
  <si>
    <t>Районній державній адміністрації</t>
  </si>
  <si>
    <t>Всього субвенцій до загального фонду районного бюджету</t>
  </si>
  <si>
    <t>Районному центру первинної медико-санітарної допомоги</t>
  </si>
  <si>
    <t>О4</t>
  </si>
  <si>
    <t>…</t>
  </si>
  <si>
    <t>Олександрівський селищний бюджет</t>
  </si>
  <si>
    <t>Єлизаветградківський селищний бюджет</t>
  </si>
  <si>
    <t>Лісівський селищний бюджет</t>
  </si>
  <si>
    <t xml:space="preserve">Бірківський сільський бюджет        </t>
  </si>
  <si>
    <t xml:space="preserve">Бовтиський  сільський бюджет     </t>
  </si>
  <si>
    <t xml:space="preserve">Букварський    сільський бюджет   </t>
  </si>
  <si>
    <t xml:space="preserve">Веселівський сільський бюджет  </t>
  </si>
  <si>
    <t xml:space="preserve">Вищеверещаківський сільський бюджет  </t>
  </si>
  <si>
    <t xml:space="preserve">Голиківський   сільський бюджет  </t>
  </si>
  <si>
    <t xml:space="preserve">Івангородський сільський бюджет  </t>
  </si>
  <si>
    <t xml:space="preserve">Красносілківський сільський бюджет  </t>
  </si>
  <si>
    <t xml:space="preserve">Красносільський сільський бюджет  </t>
  </si>
  <si>
    <t xml:space="preserve">Михайлівський сільський бюджет  </t>
  </si>
  <si>
    <t xml:space="preserve">Несватківський сільський бюджет  </t>
  </si>
  <si>
    <t xml:space="preserve">Підлісненський сільський бюджет  </t>
  </si>
  <si>
    <t xml:space="preserve">Родниківський сільський бюджет  </t>
  </si>
  <si>
    <t>О5</t>
  </si>
  <si>
    <t xml:space="preserve">Розумівський сільський бюджет  </t>
  </si>
  <si>
    <t>О6</t>
  </si>
  <si>
    <t xml:space="preserve">Соснівський   сільський бюджет </t>
  </si>
  <si>
    <t>О7</t>
  </si>
  <si>
    <t xml:space="preserve">Ставидлянський сільський бюджет </t>
  </si>
  <si>
    <t>О8</t>
  </si>
  <si>
    <t xml:space="preserve">Староосотський сільський бюджет </t>
  </si>
  <si>
    <t>О9</t>
  </si>
  <si>
    <t xml:space="preserve">Триліський     сільський бюджет </t>
  </si>
  <si>
    <t xml:space="preserve">Цвітненський сільський бюджет </t>
  </si>
  <si>
    <t xml:space="preserve">Ясенівський   сільський бюджет </t>
  </si>
  <si>
    <t>Обласний бюджет</t>
  </si>
  <si>
    <t xml:space="preserve">ЗМІНИ
до обсягу міжбюджетних трансфертів  між Олександрівським  районним  бюджетом та  обласним бюджетом,  сільськими, селищними бюджетам  на 2016 рік, визначених у додатку  3  до рішення Олександрівської районної ради  від  22 грудня 2015 року №15 (з урахуванням змін, внесених рішенням районної ради від 14 січня 2016 року № 36, від 23 лютого 2016 року №43, від 21 квітня 2016 року №52, від 22 червня 2016 №87) </t>
  </si>
  <si>
    <t>03</t>
  </si>
  <si>
    <t>Районна державна адміністрація</t>
  </si>
  <si>
    <t>080800</t>
  </si>
  <si>
    <t>0726</t>
  </si>
  <si>
    <t>Центри первинної медичної (медико-санітарної) допомоги</t>
  </si>
  <si>
    <t>за рахунок субвенцій  з сільських, селищних  бюджетів</t>
  </si>
  <si>
    <t>Інші субвенції</t>
  </si>
  <si>
    <t>10</t>
  </si>
  <si>
    <t>Відділ освіти райдержадміністрації</t>
  </si>
  <si>
    <t>070201</t>
  </si>
  <si>
    <t>0921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</si>
  <si>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</si>
  <si>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>070401</t>
  </si>
  <si>
    <t>0960</t>
  </si>
  <si>
    <t>Позашкільні  заклади освіти, заходи із позашкільної роботи з дітьми</t>
  </si>
  <si>
    <t>070805</t>
  </si>
  <si>
    <t>0990</t>
  </si>
  <si>
    <t>Групи централізованого  господарського обслуговування</t>
  </si>
  <si>
    <t>070801</t>
  </si>
  <si>
    <t>0970</t>
  </si>
  <si>
    <t xml:space="preserve">Придбання підручників 
</t>
  </si>
  <si>
    <t>070807</t>
  </si>
  <si>
    <t xml:space="preserve">Інші освітні програми
</t>
  </si>
  <si>
    <t>150101</t>
  </si>
  <si>
    <t>0490</t>
  </si>
  <si>
    <t>Капітальні вкладення</t>
  </si>
  <si>
    <t>Відділ культури   райдержадміністрації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</si>
  <si>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</si>
  <si>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</si>
  <si>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</si>
  <si>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</si>
  <si>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</si>
  <si>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</si>
  <si>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090412</t>
  </si>
  <si>
    <t>1090</t>
  </si>
  <si>
    <t xml:space="preserve">Інші видатки на соціальний захист населення </t>
  </si>
  <si>
    <t>091205</t>
  </si>
  <si>
    <t>1010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</si>
  <si>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</si>
  <si>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090214</t>
  </si>
  <si>
    <t>1070</t>
  </si>
  <si>
    <t>Пільги окремим категоріям громадян з послуг зв'язку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</si>
  <si>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</si>
  <si>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</si>
  <si>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170102</t>
  </si>
  <si>
    <t>Компенсаційні виплати на пільговий проїзд автомобільним транспортом окремим категоріям громадян</t>
  </si>
  <si>
    <t>080101</t>
  </si>
  <si>
    <t>0731</t>
  </si>
  <si>
    <t xml:space="preserve">Лікарні </t>
  </si>
  <si>
    <t>01</t>
  </si>
  <si>
    <t>Районна рада</t>
  </si>
  <si>
    <t>010116</t>
  </si>
  <si>
    <t>0111</t>
  </si>
  <si>
    <t>Органи місцевого самоврядування</t>
  </si>
  <si>
    <t>0180</t>
  </si>
  <si>
    <t>Інші додаткові дотації</t>
  </si>
  <si>
    <t>Фінансове управління райдержадміністрації</t>
  </si>
  <si>
    <t>0380</t>
  </si>
  <si>
    <t>Заходи та роботи з мобілізаційної підготовки місцевого значення</t>
  </si>
  <si>
    <t>ФІНАНСУВАННЯ
районного  бюджету  на 2016  рік</t>
  </si>
  <si>
    <t>Найменування 
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</si>
  <si>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</si>
  <si>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</si>
  <si>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у тому числі за рахунок залишків коштів, що склалися на початок року</t>
  </si>
  <si>
    <t>Запозичення</t>
  </si>
  <si>
    <t>з них за рахунок коштів субвенцій з державного бюджету</t>
  </si>
  <si>
    <t>На початок періоду</t>
  </si>
  <si>
    <t>На кінець періоду</t>
  </si>
  <si>
    <t>Кошти, що передаються із загального фонду до бюджету розвитку (спеціального фонду)</t>
  </si>
  <si>
    <t>Внутрішні зобов'язання</t>
  </si>
  <si>
    <t>з них, за рахунок  залишку коштів освітньої субвенції з державного бюджету</t>
  </si>
  <si>
    <t>Усього за типом кредитора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</si>
  <si>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</si>
  <si>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</si>
  <si>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</si>
  <si>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</si>
  <si>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</si>
  <si>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залучено залишків</t>
  </si>
  <si>
    <t>Усього за типом боргового зобов"язання</t>
  </si>
  <si>
    <t>тис.грн.</t>
  </si>
  <si>
    <t>Код програмної класифікації видатків та кредитування місцевого бюджету2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</si>
  <si>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</si>
  <si>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 ) програми</t>
  </si>
  <si>
    <t xml:space="preserve">Спеціальний фонд </t>
  </si>
  <si>
    <t>Разом загальний та спеціальний фонди</t>
  </si>
  <si>
    <t>Районна програма "Оборона" на 2016 рік</t>
  </si>
  <si>
    <t>210107</t>
  </si>
  <si>
    <t>Усього за програмою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</si>
  <si>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 , які не здатні до самообслуговувавння і потребують сторонньої допомоги</t>
  </si>
  <si>
    <t>Районна Програма  вшанування учасників ліквідації аварій на Чорнибільській АЕС з нагоди 30-х роковин Чорнобильської катастрофи на 2016 рік</t>
  </si>
  <si>
    <t>Районна  програма щодо організації перевезень пільгових категорій населення на території Олександрівського району на 2016 рік</t>
  </si>
  <si>
    <t>Програма "Шкільний автобус"на 2016-2020 роки</t>
  </si>
  <si>
    <t>Районна програма оздоровлення і відпочинку дітей та підлітків на 2014-2017 роки</t>
  </si>
  <si>
    <t>Районна програма протидії захворюванню на туберкульоз на період до 2016 року</t>
  </si>
  <si>
    <t>Програма економічного і соціального розвитку Олександрівського району на 2016 рік</t>
  </si>
  <si>
    <t>75</t>
  </si>
  <si>
    <t>250315</t>
  </si>
  <si>
    <t>Районна програма забезпечення житлом висококваліфікованих спеціалістів, які взяли на себе зобов"язання відпрацювати в закладах освіти, охорони здоров"я та культури району не менше 15 років (на 2008-2014 роки)</t>
  </si>
  <si>
    <t>220</t>
  </si>
  <si>
    <t>Фінансове управління</t>
  </si>
  <si>
    <t>250380</t>
  </si>
  <si>
    <t xml:space="preserve">Інші субвенції </t>
  </si>
  <si>
    <t>Додаток 2</t>
  </si>
  <si>
    <t xml:space="preserve">
</t>
  </si>
  <si>
    <t xml:space="preserve"> ПЕРЕЛІК
 об’єктів, видатки на які у 2016 році будуть проводитися за рахунок коштів бюджету розвитку (спеціального фонду) районного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</si>
  <si>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</si>
  <si>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/тимчасовою класифікацією видатків та кредитування місцевого бюджету</t>
    </r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</si>
  <si>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</si>
  <si>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</si>
  <si>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</si>
  <si>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 будівництва об"єктів на майбутні роки</t>
  </si>
  <si>
    <t>Разом видатків на 2016 рік</t>
  </si>
  <si>
    <t>у тому числі за рахунок:</t>
  </si>
  <si>
    <t>в тому числі на погашення кредиторської заборгованості, що склалася на 01.01.2016 року</t>
  </si>
  <si>
    <t>коштів районного бюджету</t>
  </si>
  <si>
    <t>субвенції з державного бюджету</t>
  </si>
  <si>
    <t>субвенції з обласного бюджету</t>
  </si>
  <si>
    <t>субвенцій з сільських, селищних бюджетів</t>
  </si>
  <si>
    <t>субвенцій з обласного бюджету</t>
  </si>
  <si>
    <t>субвенцій з державного бюджету</t>
  </si>
  <si>
    <t>з них на умовах співфінансу-вання</t>
  </si>
  <si>
    <t>Разом по головному розпоряднику коштів районного бюджету</t>
  </si>
  <si>
    <t>Капітальні видатки бюджетних установ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</si>
  <si>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</si>
  <si>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</si>
  <si>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 xml:space="preserve">Капітальні трансферти підприємствам (установам, організаціям) </t>
  </si>
  <si>
    <t>0133</t>
  </si>
  <si>
    <t>Інші видатки</t>
  </si>
  <si>
    <t>фінансова підтримка КП "Комсервіс"</t>
  </si>
  <si>
    <t>на обладнання приміщень спільної комунальної власності в яких розташовано Центр надання адміністративних послуг в Олександрівському районі</t>
  </si>
  <si>
    <t>на  видання, придбання, зберігання і доставку підручників і посібників для учнів загальноосвітніх навчальних закладів</t>
  </si>
  <si>
    <t>з них, за рахунок  залишків коштів освітньої субвенції з державного бюджету місцевим бюджетам станом на 01.01.2016 р</t>
  </si>
  <si>
    <t>на оснащення опорних  загальноосвітніх навчальних закладів сучасною матеріально-технічною базою</t>
  </si>
  <si>
    <t>Капітальний ремонт інших об"єктів</t>
  </si>
  <si>
    <t xml:space="preserve">на «співфінансування мікропроекту, який реалізується у рамках проекту ЄС/ПРООН «Місцевий розвиток, орієнтований на громаду-III» по об’єкту: «Капітальний ремонт будівлі Голиківського навчально-виховного комплексу «Загальноосвітній навчальний заклад I-III ступенів-дошкільний навчальний заклад», за адресою: вул.Шкільна, 1, с.Голикове, Олександрівського району, Кіровоградської області» </t>
  </si>
  <si>
    <t xml:space="preserve">на реалізацію проекту «Капітальний ремонт будівлі Голиківського навчально-виховного комплексу «Загальноосвітній навчальний заклад I-III ступенів-дошкільний навчальний заклад», за адресою: вул.Шкільна, 1, с.Голикове, Олександрівського району, Кіровоградської області»                           </t>
  </si>
  <si>
    <t>за рахунок  залишків коштів освітньої субвенції з державного бюджету місцевим бюджетам станом на 01.01.2016 р</t>
  </si>
  <si>
    <t xml:space="preserve">на придбання шкільних автобусів для перевезення дітей, що проживають у сільській місцевості </t>
  </si>
  <si>
    <t>за рахунок залишків коштів освітньої субвенції з державного бюджету місцевим бюджетам, що утворився на початок бюджетного періоду</t>
  </si>
  <si>
    <t>співфінансування на придбання шкільного автобусу для перевезення дітей, що проживають у сільській місцевості</t>
  </si>
  <si>
    <t xml:space="preserve">Капітальне будівництво (придбання) інших об’єктів </t>
  </si>
  <si>
    <t>робочий проект "Блискозахист Лісівського НВК"</t>
  </si>
  <si>
    <t xml:space="preserve">Капітальні трансферти органам державного управління інших рівнів </t>
  </si>
  <si>
    <t>на співфінансування природоохоронного об"єкту  «Реконструкція системи каналізації смт.Олександрівка, Олександрівського району, Кіровоградської області»</t>
  </si>
  <si>
    <t>Всього по бюджету</t>
  </si>
  <si>
    <t>Зміни до переліку місцевих (регіональних)   програм, які фінансуватимуться за рахунок коштів  Олександрівського  районного  бюджету  у 2016 році, визначених у додатку 4 до рішення районної ради  від  22 грудня 2015 року №15  "Про районний бюджет на 2016 рік", з урахуванням змін затверджених рішенням районної ради від 22 червня 2016 №87</t>
  </si>
  <si>
    <t>на придбання обладнання і предметів довгострокового користування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</si>
  <si>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</si>
  <si>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 тому  числі:</t>
  </si>
  <si>
    <t>0810</t>
  </si>
  <si>
    <t>Проведення навчально - тренувальних  зборів і змагань</t>
  </si>
  <si>
    <t>співфінансування  за рахунок районного бюджету на придбання шкільного автобусу</t>
  </si>
  <si>
    <t>з обласного бюджету (за рахунок залишків коштів освітньої субвенції з державного бюджету місцевим бюджетам, що утворився на початок бюджетного періоду)на придбання шкільного автобусу</t>
  </si>
  <si>
    <t>Районна цільова соціальна програма розвитку фізичної культури і спорту в Олександрівському районі на 2012-2016 роки</t>
  </si>
  <si>
    <t>130102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</si>
  <si>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</si>
  <si>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              Зміни до розподілу   видатків  районного бюджету на 2016 рік, визначеного у додатку №2 до рішення Олександрівської районної ради від  22 грудня 2015 року №15 "Про районний бюджет на 2016 рік", з урахуванням змін затверджених рішенням районної ради від  14 січня 2016 року № 36, від 23 лютого 2016 року №43, від 21 квітня 2016 року №52, від 22 червня 2016 №87</t>
  </si>
  <si>
    <t>Відділу освіти райдержадміністрації</t>
  </si>
  <si>
    <t xml:space="preserve">на придбання предметів, матеріалів, обладнання та інвентаря </t>
  </si>
  <si>
    <t>130107</t>
  </si>
  <si>
    <t>Утримання та навчально-тренувальна робота дитячо-юнацьких спортивних шкіл</t>
  </si>
  <si>
    <t>11</t>
  </si>
  <si>
    <t>Відділ молоді та спорту райдержадміністрації</t>
  </si>
  <si>
    <t>091103</t>
  </si>
  <si>
    <t xml:space="preserve">Соціальні програми і заходи державних органів  у справах молоді </t>
  </si>
  <si>
    <t xml:space="preserve">Централізовані бухгалтерії 
</t>
  </si>
  <si>
    <t>Центри "Спорт для всіх" та заходи з фізичної культури</t>
  </si>
  <si>
    <t>Утримання   та навчально- тренувальна робота  дитячо-юнацьких спортивних шкіл (які підпорядковані громадським організаціям фізкультурно-спортивної спрямованості)</t>
  </si>
  <si>
    <t xml:space="preserve">Утримання апарату  управління громадських фізкультурно-спортивних організацій 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</si>
  <si>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</si>
  <si>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</si>
  <si>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Районна цільова програма по реалізації в районі "Національного плану дій щодо реалізації конвенції ООН про права дитини" на період до 2016 року</t>
  </si>
  <si>
    <t>130112</t>
  </si>
  <si>
    <t xml:space="preserve">Інші видатки </t>
  </si>
  <si>
    <t>130115</t>
  </si>
  <si>
    <t>130203</t>
  </si>
  <si>
    <t>130204</t>
  </si>
  <si>
    <t xml:space="preserve">на оплату енергоносіїв та комунальних послуг </t>
  </si>
  <si>
    <t xml:space="preserve">на придбання продуктів харчування </t>
  </si>
  <si>
    <t>навчально-виховним об"єднанням</t>
  </si>
  <si>
    <t>Районна програма боротьби з онкологічними захворюваннями на 2011-2016 роки</t>
  </si>
  <si>
    <t>Субвенція іншим бюджетам на виконання інвестиційних проектів</t>
  </si>
  <si>
    <t>Районна програма соціального захисту ветеранів  війни і праці, інвалідів, дітей-інвалідів та громадян похилого віку на 2015-2017 роки</t>
  </si>
  <si>
    <t>Субвенції до спеціального фонду районного бюджету :</t>
  </si>
  <si>
    <t>Всього субвенції до спеціального фонду районного бюджету</t>
  </si>
  <si>
    <t>Субвенція з інших бюджетів на виконання інвестиційних проектів</t>
  </si>
  <si>
    <t xml:space="preserve">на оплату послуг (крім комунальних) </t>
  </si>
  <si>
    <t>на реалізацію проекту «Будівництво шатрової покрівлі загальноосвітньої школи  I-III ст. в с.Несваткове, Олександрівського району, Кіровоградської області»</t>
  </si>
  <si>
    <t xml:space="preserve">Експертиза проекту «Капітальний ремонт будівлі Голиківського навчально-виховного комплексу «Загальноосвітній навчальний заклад I-III ступенів-дошкільний навчальний заклад», за адресою: вул.Шкільна, 1, с.Голикове, Олександрівського району, Кіровоградської області»    </t>
  </si>
  <si>
    <t>Затверджено
Рішення Олександрівської районної ради 
28 липня  2016  № 100</t>
  </si>
  <si>
    <t>Додаток  1
до рішення  Олександрівської районної ради
23 лютого  2016  № 43
(у редакції рішення Олександрівської районної ради  
від  28  липня 2016  №100)</t>
  </si>
  <si>
    <t>Субвенція  із спеціального фонду районного бюджету до обласного бюджету</t>
  </si>
  <si>
    <t>по об"єкту «Реконструкція котельні та системи опалення Михайлівської ЗШ I-III ст. с.Михайлівка з встановленням обладнання для заміщення споживання природного газу»</t>
  </si>
  <si>
    <t>Затверджено
Рішення Олександрівської районної ради
28 липня 2016  №100</t>
  </si>
  <si>
    <t>до рішення  Олександрівської районної ради від
23 лютого   2016  № 43
(в редакції рішення Олександрівської районної ради 
28 липня 2016  №100)</t>
  </si>
  <si>
    <t>по об"єкту "Реконструкція котельні та системи опалення Михайлівської ЗШ I-III ст. с.Михайлівка з встановленням обладнання для заміщення споживання природного газу"</t>
  </si>
  <si>
    <t>Рішення Олександрівської районної ради
28 липня 2016  №100</t>
  </si>
  <si>
    <t xml:space="preserve">Затверджено
Рішення Олександрівської районної ради 
28  липня   2016  №100  </t>
  </si>
  <si>
    <t>Відділу молоді та спорту райдержадміністрації</t>
  </si>
  <si>
    <t>Кооперативно-профспілковому фізкультурно-спортивному товариству "Колос"</t>
  </si>
  <si>
    <t xml:space="preserve">Олександрівській  дитячо-юнацькій спортивній школі фізкультурно-спортивного товариства "Колос" </t>
  </si>
  <si>
    <t xml:space="preserve">Комунальному закладу "Дитячо-юнацька спортивна школа Олександрівського району"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</si>
</sst>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0.000"/>
    <numFmt numFmtId="198" formatCode="#,##0.000"/>
    <numFmt numFmtId="199" formatCode="0.00000"/>
    <numFmt numFmtId="200" formatCode="#,##0.0000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;[Red]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0"/>
    </font>
    <font>
      <b/>
      <sz val="10"/>
      <name val="Times New Roman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2"/>
      <name val="Arial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Helv"/>
      <family val="0"/>
    </font>
    <font>
      <sz val="14"/>
      <name val="Helv"/>
      <family val="0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sz val="14"/>
      <name val="Helv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5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97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Continuous" vertical="center" wrapText="1"/>
    </xf>
    <xf numFmtId="0" fontId="19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36" fillId="0" borderId="2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centerContinuous"/>
    </xf>
    <xf numFmtId="0" fontId="37" fillId="0" borderId="0" xfId="0" applyFont="1" applyFill="1" applyAlignment="1">
      <alignment horizontal="centerContinuous" vertical="center" wrapText="1"/>
    </xf>
    <xf numFmtId="0" fontId="4" fillId="0" borderId="12" xfId="0" applyFont="1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197" fontId="25" fillId="0" borderId="21" xfId="0" applyNumberFormat="1" applyFont="1" applyFill="1" applyBorder="1" applyAlignment="1">
      <alignment horizontal="center"/>
    </xf>
    <xf numFmtId="197" fontId="25" fillId="0" borderId="2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/>
      <protection/>
    </xf>
    <xf numFmtId="197" fontId="19" fillId="0" borderId="12" xfId="0" applyNumberFormat="1" applyFont="1" applyFill="1" applyBorder="1" applyAlignment="1">
      <alignment horizontal="center"/>
    </xf>
    <xf numFmtId="197" fontId="25" fillId="0" borderId="12" xfId="0" applyNumberFormat="1" applyFont="1" applyFill="1" applyBorder="1" applyAlignment="1">
      <alignment horizontal="center"/>
    </xf>
    <xf numFmtId="197" fontId="25" fillId="0" borderId="12" xfId="0" applyNumberFormat="1" applyFont="1" applyFill="1" applyBorder="1" applyAlignment="1">
      <alignment horizontal="center" wrapText="1"/>
    </xf>
    <xf numFmtId="197" fontId="25" fillId="0" borderId="12" xfId="0" applyNumberFormat="1" applyFont="1" applyFill="1" applyBorder="1" applyAlignment="1">
      <alignment horizontal="center" vertical="center" wrapText="1"/>
    </xf>
    <xf numFmtId="197" fontId="25" fillId="0" borderId="12" xfId="0" applyNumberFormat="1" applyFont="1" applyFill="1" applyBorder="1" applyAlignment="1">
      <alignment horizontal="center"/>
    </xf>
    <xf numFmtId="197" fontId="25" fillId="0" borderId="12" xfId="0" applyNumberFormat="1" applyFont="1" applyFill="1" applyBorder="1" applyAlignment="1">
      <alignment horizontal="center" wrapText="1"/>
    </xf>
    <xf numFmtId="197" fontId="19" fillId="0" borderId="12" xfId="0" applyNumberFormat="1" applyFont="1" applyFill="1" applyBorder="1" applyAlignment="1">
      <alignment horizontal="center" wrapText="1"/>
    </xf>
    <xf numFmtId="197" fontId="25" fillId="0" borderId="21" xfId="0" applyNumberFormat="1" applyFont="1" applyFill="1" applyBorder="1" applyAlignment="1">
      <alignment horizontal="center" wrapText="1"/>
    </xf>
    <xf numFmtId="197" fontId="19" fillId="0" borderId="21" xfId="0" applyNumberFormat="1" applyFont="1" applyFill="1" applyBorder="1" applyAlignment="1">
      <alignment horizontal="center" wrapText="1"/>
    </xf>
    <xf numFmtId="197" fontId="19" fillId="0" borderId="2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left" wrapText="1"/>
    </xf>
    <xf numFmtId="0" fontId="37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197" fontId="19" fillId="0" borderId="12" xfId="0" applyNumberFormat="1" applyFont="1" applyFill="1" applyBorder="1" applyAlignment="1" applyProtection="1">
      <alignment horizontal="center" vertical="center" wrapText="1"/>
      <protection/>
    </xf>
    <xf numFmtId="197" fontId="19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197" fontId="25" fillId="0" borderId="12" xfId="0" applyNumberFormat="1" applyFont="1" applyFill="1" applyBorder="1" applyAlignment="1" applyProtection="1">
      <alignment horizontal="center" vertical="center" wrapText="1"/>
      <protection/>
    </xf>
    <xf numFmtId="197" fontId="25" fillId="0" borderId="12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 wrapText="1"/>
      <protection/>
    </xf>
    <xf numFmtId="0" fontId="39" fillId="0" borderId="0" xfId="0" applyFont="1" applyFill="1" applyAlignment="1">
      <alignment wrapText="1"/>
    </xf>
    <xf numFmtId="0" fontId="39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2" xfId="106" applyFont="1" applyBorder="1" applyAlignment="1">
      <alignment horizontal="center" vertical="center"/>
      <protection/>
    </xf>
    <xf numFmtId="0" fontId="25" fillId="0" borderId="12" xfId="106" applyFont="1" applyBorder="1" applyAlignment="1">
      <alignment horizontal="left" vertical="center" wrapText="1"/>
      <protection/>
    </xf>
    <xf numFmtId="0" fontId="25" fillId="0" borderId="12" xfId="106" applyFont="1" applyBorder="1" applyAlignment="1">
      <alignment horizontal="left" vertical="center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87" fontId="37" fillId="0" borderId="12" xfId="0" applyNumberFormat="1" applyFont="1" applyFill="1" applyBorder="1" applyAlignment="1" applyProtection="1">
      <alignment horizontal="left" vertical="center" wrapText="1"/>
      <protection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187" fontId="26" fillId="0" borderId="12" xfId="0" applyNumberFormat="1" applyFont="1" applyFill="1" applyBorder="1" applyAlignment="1" applyProtection="1">
      <alignment vertical="center" wrapText="1"/>
      <protection/>
    </xf>
    <xf numFmtId="1" fontId="26" fillId="0" borderId="12" xfId="0" applyNumberFormat="1" applyFont="1" applyBorder="1" applyAlignment="1">
      <alignment horizontal="center" vertical="center"/>
    </xf>
    <xf numFmtId="187" fontId="26" fillId="0" borderId="24" xfId="0" applyNumberFormat="1" applyFont="1" applyBorder="1" applyAlignment="1">
      <alignment wrapText="1"/>
    </xf>
    <xf numFmtId="187" fontId="26" fillId="0" borderId="12" xfId="0" applyNumberFormat="1" applyFont="1" applyBorder="1" applyAlignment="1">
      <alignment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187" fontId="26" fillId="0" borderId="12" xfId="0" applyNumberFormat="1" applyFont="1" applyFill="1" applyBorder="1" applyAlignment="1" applyProtection="1">
      <alignment vertical="center" wrapText="1"/>
      <protection/>
    </xf>
    <xf numFmtId="187" fontId="26" fillId="0" borderId="12" xfId="0" applyNumberFormat="1" applyFont="1" applyFill="1" applyBorder="1" applyAlignment="1" applyProtection="1">
      <alignment horizontal="center" vertical="center" wrapText="1"/>
      <protection/>
    </xf>
    <xf numFmtId="187" fontId="37" fillId="0" borderId="12" xfId="0" applyNumberFormat="1" applyFont="1" applyBorder="1" applyAlignment="1">
      <alignment vertical="center" wrapText="1"/>
    </xf>
    <xf numFmtId="199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0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26" fillId="0" borderId="12" xfId="0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197" fontId="35" fillId="0" borderId="12" xfId="0" applyNumberFormat="1" applyFont="1" applyFill="1" applyBorder="1" applyAlignment="1">
      <alignment horizontal="center" wrapText="1"/>
    </xf>
    <xf numFmtId="197" fontId="35" fillId="0" borderId="2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4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25" xfId="52" applyFont="1" applyBorder="1" applyAlignment="1">
      <alignment horizontal="center"/>
      <protection/>
    </xf>
    <xf numFmtId="0" fontId="19" fillId="26" borderId="12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/>
    </xf>
    <xf numFmtId="0" fontId="26" fillId="0" borderId="12" xfId="0" applyFont="1" applyBorder="1" applyAlignment="1">
      <alignment wrapText="1"/>
    </xf>
    <xf numFmtId="0" fontId="47" fillId="0" borderId="12" xfId="0" applyFont="1" applyBorder="1" applyAlignment="1">
      <alignment horizontal="right"/>
    </xf>
    <xf numFmtId="0" fontId="48" fillId="0" borderId="12" xfId="52" applyFont="1" applyBorder="1" applyAlignment="1">
      <alignment horizontal="right"/>
      <protection/>
    </xf>
    <xf numFmtId="0" fontId="48" fillId="0" borderId="25" xfId="52" applyFont="1" applyBorder="1" applyAlignment="1">
      <alignment horizontal="center"/>
      <protection/>
    </xf>
    <xf numFmtId="0" fontId="49" fillId="0" borderId="12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7" fillId="0" borderId="12" xfId="0" applyFont="1" applyBorder="1" applyAlignment="1">
      <alignment horizontal="right" wrapText="1"/>
    </xf>
    <xf numFmtId="0" fontId="48" fillId="0" borderId="12" xfId="52" applyFont="1" applyBorder="1" applyAlignment="1">
      <alignment horizontal="right" wrapText="1"/>
      <protection/>
    </xf>
    <xf numFmtId="0" fontId="48" fillId="0" borderId="26" xfId="52" applyFont="1" applyBorder="1" applyAlignment="1">
      <alignment horizontal="center"/>
      <protection/>
    </xf>
    <xf numFmtId="0" fontId="26" fillId="0" borderId="21" xfId="0" applyFont="1" applyBorder="1" applyAlignment="1">
      <alignment wrapText="1"/>
    </xf>
    <xf numFmtId="0" fontId="25" fillId="0" borderId="21" xfId="0" applyFont="1" applyFill="1" applyBorder="1" applyAlignment="1">
      <alignment/>
    </xf>
    <xf numFmtId="0" fontId="48" fillId="0" borderId="12" xfId="52" applyFont="1" applyBorder="1" applyAlignment="1">
      <alignment horizontal="center"/>
      <protection/>
    </xf>
    <xf numFmtId="0" fontId="25" fillId="0" borderId="12" xfId="0" applyFont="1" applyBorder="1" applyAlignment="1">
      <alignment wrapText="1"/>
    </xf>
    <xf numFmtId="0" fontId="5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4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2" fontId="0" fillId="0" borderId="0" xfId="0" applyNumberFormat="1" applyFont="1" applyAlignment="1">
      <alignment/>
    </xf>
    <xf numFmtId="0" fontId="51" fillId="0" borderId="27" xfId="0" applyFont="1" applyBorder="1" applyAlignment="1">
      <alignment horizontal="center"/>
    </xf>
    <xf numFmtId="0" fontId="25" fillId="0" borderId="23" xfId="0" applyNumberFormat="1" applyFont="1" applyFill="1" applyBorder="1" applyAlignment="1" applyProtection="1">
      <alignment vertical="center"/>
      <protection/>
    </xf>
    <xf numFmtId="0" fontId="25" fillId="0" borderId="23" xfId="0" applyNumberFormat="1" applyFont="1" applyFill="1" applyBorder="1" applyAlignment="1" applyProtection="1">
      <alignment horizontal="right" vertical="center"/>
      <protection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center" vertical="center" wrapText="1"/>
    </xf>
    <xf numFmtId="187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12" xfId="0" applyFont="1" applyFill="1" applyBorder="1" applyAlignment="1">
      <alignment horizontal="justify"/>
    </xf>
    <xf numFmtId="49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vertical="top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97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left" vertical="center" wrapText="1"/>
    </xf>
    <xf numFmtId="197" fontId="26" fillId="0" borderId="12" xfId="0" applyNumberFormat="1" applyFont="1" applyFill="1" applyBorder="1" applyAlignment="1" applyProtection="1">
      <alignment horizontal="center" vertical="center" wrapText="1"/>
      <protection/>
    </xf>
    <xf numFmtId="197" fontId="37" fillId="0" borderId="12" xfId="0" applyNumberFormat="1" applyFont="1" applyFill="1" applyBorder="1" applyAlignment="1" applyProtection="1">
      <alignment horizontal="center" vertical="center" wrapText="1"/>
      <protection/>
    </xf>
    <xf numFmtId="197" fontId="26" fillId="0" borderId="12" xfId="0" applyNumberFormat="1" applyFont="1" applyBorder="1" applyAlignment="1">
      <alignment horizontal="center" vertical="center" wrapText="1"/>
    </xf>
    <xf numFmtId="197" fontId="26" fillId="0" borderId="12" xfId="0" applyNumberFormat="1" applyFont="1" applyBorder="1" applyAlignment="1">
      <alignment horizontal="center" vertical="center"/>
    </xf>
    <xf numFmtId="197" fontId="26" fillId="0" borderId="12" xfId="0" applyNumberFormat="1" applyFont="1" applyFill="1" applyBorder="1" applyAlignment="1" applyProtection="1">
      <alignment horizontal="center" vertical="center" wrapText="1"/>
      <protection/>
    </xf>
    <xf numFmtId="197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vertical="center" wrapText="1"/>
      <protection/>
    </xf>
    <xf numFmtId="197" fontId="0" fillId="0" borderId="0" xfId="0" applyNumberFormat="1" applyFont="1" applyFill="1" applyAlignment="1" applyProtection="1">
      <alignment horizontal="center"/>
      <protection/>
    </xf>
    <xf numFmtId="197" fontId="25" fillId="0" borderId="12" xfId="0" applyNumberFormat="1" applyFont="1" applyBorder="1" applyAlignment="1">
      <alignment horizontal="center"/>
    </xf>
    <xf numFmtId="197" fontId="25" fillId="0" borderId="12" xfId="0" applyNumberFormat="1" applyFont="1" applyBorder="1" applyAlignment="1">
      <alignment horizontal="center" wrapText="1"/>
    </xf>
    <xf numFmtId="197" fontId="19" fillId="26" borderId="12" xfId="0" applyNumberFormat="1" applyFont="1" applyFill="1" applyBorder="1" applyAlignment="1">
      <alignment horizontal="center" wrapText="1"/>
    </xf>
    <xf numFmtId="197" fontId="19" fillId="26" borderId="21" xfId="0" applyNumberFormat="1" applyFont="1" applyFill="1" applyBorder="1" applyAlignment="1">
      <alignment horizontal="center" wrapText="1"/>
    </xf>
    <xf numFmtId="197" fontId="19" fillId="0" borderId="12" xfId="0" applyNumberFormat="1" applyFont="1" applyBorder="1" applyAlignment="1">
      <alignment horizontal="center"/>
    </xf>
    <xf numFmtId="187" fontId="25" fillId="0" borderId="16" xfId="0" applyNumberFormat="1" applyFont="1" applyBorder="1" applyAlignment="1">
      <alignment horizontal="center" wrapText="1"/>
    </xf>
    <xf numFmtId="187" fontId="25" fillId="0" borderId="12" xfId="0" applyNumberFormat="1" applyFont="1" applyBorder="1" applyAlignment="1">
      <alignment horizontal="center" wrapText="1"/>
    </xf>
    <xf numFmtId="197" fontId="25" fillId="0" borderId="12" xfId="0" applyNumberFormat="1" applyFont="1" applyBorder="1" applyAlignment="1">
      <alignment horizontal="center" wrapText="1"/>
    </xf>
    <xf numFmtId="197" fontId="25" fillId="26" borderId="12" xfId="0" applyNumberFormat="1" applyFont="1" applyFill="1" applyBorder="1" applyAlignment="1">
      <alignment horizontal="center" wrapText="1"/>
    </xf>
    <xf numFmtId="49" fontId="19" fillId="26" borderId="12" xfId="0" applyNumberFormat="1" applyFont="1" applyFill="1" applyBorder="1" applyAlignment="1">
      <alignment wrapText="1"/>
    </xf>
    <xf numFmtId="197" fontId="19" fillId="26" borderId="12" xfId="0" applyNumberFormat="1" applyFont="1" applyFill="1" applyBorder="1" applyAlignment="1">
      <alignment horizontal="center" wrapText="1"/>
    </xf>
    <xf numFmtId="197" fontId="19" fillId="26" borderId="21" xfId="0" applyNumberFormat="1" applyFont="1" applyFill="1" applyBorder="1" applyAlignment="1">
      <alignment horizontal="center" wrapText="1"/>
    </xf>
    <xf numFmtId="49" fontId="19" fillId="26" borderId="21" xfId="0" applyNumberFormat="1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49" fontId="19" fillId="26" borderId="12" xfId="0" applyNumberFormat="1" applyFont="1" applyFill="1" applyBorder="1" applyAlignment="1">
      <alignment horizontal="center" wrapText="1"/>
    </xf>
    <xf numFmtId="0" fontId="52" fillId="0" borderId="0" xfId="0" applyNumberFormat="1" applyFont="1" applyFill="1" applyAlignment="1" applyProtection="1">
      <alignment/>
      <protection/>
    </xf>
    <xf numFmtId="0" fontId="20" fillId="0" borderId="0" xfId="0" applyFill="1" applyAlignment="1">
      <alignment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Alignment="1" applyProtection="1">
      <alignment/>
      <protection/>
    </xf>
    <xf numFmtId="0" fontId="53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Fill="1" applyBorder="1" applyAlignment="1" applyProtection="1">
      <alignment horizontal="left" vertical="top"/>
      <protection/>
    </xf>
    <xf numFmtId="0" fontId="26" fillId="0" borderId="12" xfId="0" applyNumberFormat="1" applyFont="1" applyFill="1" applyBorder="1" applyAlignment="1" applyProtection="1">
      <alignment vertical="top" wrapText="1"/>
      <protection/>
    </xf>
    <xf numFmtId="199" fontId="2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99" fontId="2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20" fillId="0" borderId="0" xfId="0" applyFill="1" applyAlignment="1">
      <alignment vertical="top"/>
    </xf>
    <xf numFmtId="0" fontId="54" fillId="0" borderId="12" xfId="0" applyNumberFormat="1" applyFont="1" applyFill="1" applyBorder="1" applyAlignment="1" applyProtection="1">
      <alignment vertical="top" wrapText="1"/>
      <protection/>
    </xf>
    <xf numFmtId="0" fontId="55" fillId="0" borderId="12" xfId="0" applyNumberFormat="1" applyFont="1" applyFill="1" applyBorder="1" applyAlignment="1" applyProtection="1">
      <alignment horizontal="left" vertical="top"/>
      <protection/>
    </xf>
    <xf numFmtId="0" fontId="56" fillId="0" borderId="12" xfId="0" applyNumberFormat="1" applyFont="1" applyFill="1" applyBorder="1" applyAlignment="1" applyProtection="1">
      <alignment vertical="top" wrapText="1"/>
      <protection/>
    </xf>
    <xf numFmtId="199" fontId="5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56" fillId="0" borderId="12" xfId="0" applyFont="1" applyFill="1" applyBorder="1" applyAlignment="1">
      <alignment horizontal="left" vertical="center" wrapText="1"/>
    </xf>
    <xf numFmtId="0" fontId="53" fillId="0" borderId="0" xfId="0" applyNumberFormat="1" applyFont="1" applyFill="1" applyAlignment="1" applyProtection="1">
      <alignment vertical="top"/>
      <protection/>
    </xf>
    <xf numFmtId="0" fontId="53" fillId="0" borderId="0" xfId="0" applyFont="1" applyFill="1" applyAlignment="1">
      <alignment vertical="top"/>
    </xf>
    <xf numFmtId="0" fontId="20" fillId="0" borderId="12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199" fontId="59" fillId="0" borderId="12" xfId="0" applyNumberFormat="1" applyFont="1" applyFill="1" applyBorder="1" applyAlignment="1">
      <alignment horizontal="center" vertical="center"/>
    </xf>
    <xf numFmtId="199" fontId="26" fillId="0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/>
      <protection/>
    </xf>
    <xf numFmtId="199" fontId="26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 wrapText="1"/>
      <protection/>
    </xf>
    <xf numFmtId="199" fontId="2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97" fontId="2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97" fontId="25" fillId="0" borderId="16" xfId="0" applyNumberFormat="1" applyFont="1" applyFill="1" applyBorder="1" applyAlignment="1">
      <alignment horizontal="center" vertical="center" wrapText="1"/>
    </xf>
    <xf numFmtId="197" fontId="25" fillId="0" borderId="12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 wrapText="1"/>
    </xf>
    <xf numFmtId="197" fontId="25" fillId="0" borderId="14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197" fontId="25" fillId="0" borderId="1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200" fontId="25" fillId="0" borderId="12" xfId="0" applyNumberFormat="1" applyFont="1" applyFill="1" applyBorder="1" applyAlignment="1">
      <alignment horizontal="center" vertical="center"/>
    </xf>
    <xf numFmtId="200" fontId="25" fillId="0" borderId="1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top" wrapText="1"/>
    </xf>
    <xf numFmtId="197" fontId="25" fillId="0" borderId="28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/>
    </xf>
    <xf numFmtId="197" fontId="19" fillId="0" borderId="12" xfId="0" applyNumberFormat="1" applyFont="1" applyFill="1" applyBorder="1" applyAlignment="1">
      <alignment horizontal="center" vertical="center"/>
    </xf>
    <xf numFmtId="0" fontId="20" fillId="0" borderId="0" xfId="0" applyAlignment="1">
      <alignment/>
    </xf>
    <xf numFmtId="0" fontId="26" fillId="0" borderId="0" xfId="0" applyFont="1" applyAlignment="1">
      <alignment/>
    </xf>
    <xf numFmtId="197" fontId="20" fillId="0" borderId="0" xfId="0" applyNumberForma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0" fillId="0" borderId="0" xfId="0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center" vertical="center" wrapText="1"/>
    </xf>
    <xf numFmtId="197" fontId="37" fillId="0" borderId="2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197" fontId="26" fillId="0" borderId="2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197" fontId="2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97" fontId="26" fillId="0" borderId="15" xfId="0" applyNumberFormat="1" applyFont="1" applyFill="1" applyBorder="1" applyAlignment="1">
      <alignment horizontal="center" vertical="center" wrapText="1"/>
    </xf>
    <xf numFmtId="197" fontId="26" fillId="0" borderId="17" xfId="0" applyNumberFormat="1" applyFont="1" applyFill="1" applyBorder="1" applyAlignment="1">
      <alignment horizontal="center" vertical="center" wrapText="1"/>
    </xf>
    <xf numFmtId="197" fontId="26" fillId="0" borderId="16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/>
    </xf>
    <xf numFmtId="197" fontId="37" fillId="0" borderId="12" xfId="0" applyNumberFormat="1" applyFont="1" applyBorder="1" applyAlignment="1">
      <alignment horizontal="center" vertical="center"/>
    </xf>
    <xf numFmtId="187" fontId="37" fillId="0" borderId="12" xfId="0" applyNumberFormat="1" applyFont="1" applyBorder="1" applyAlignment="1">
      <alignment horizontal="center" vertical="center"/>
    </xf>
    <xf numFmtId="0" fontId="20" fillId="0" borderId="12" xfId="0" applyBorder="1" applyAlignment="1">
      <alignment/>
    </xf>
    <xf numFmtId="0" fontId="59" fillId="0" borderId="12" xfId="0" applyFont="1" applyBorder="1" applyAlignment="1">
      <alignment/>
    </xf>
    <xf numFmtId="187" fontId="26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/>
    </xf>
    <xf numFmtId="197" fontId="26" fillId="0" borderId="12" xfId="0" applyNumberFormat="1" applyFont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top" wrapText="1"/>
    </xf>
    <xf numFmtId="197" fontId="37" fillId="0" borderId="12" xfId="0" applyNumberFormat="1" applyFont="1" applyBorder="1" applyAlignment="1">
      <alignment horizontal="center" vertical="center"/>
    </xf>
    <xf numFmtId="187" fontId="37" fillId="0" borderId="12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199" fontId="63" fillId="0" borderId="12" xfId="0" applyNumberFormat="1" applyFont="1" applyBorder="1" applyAlignment="1">
      <alignment/>
    </xf>
    <xf numFmtId="199" fontId="20" fillId="0" borderId="12" xfId="0" applyNumberFormat="1" applyBorder="1" applyAlignment="1">
      <alignment/>
    </xf>
    <xf numFmtId="0" fontId="20" fillId="0" borderId="23" xfId="0" applyBorder="1" applyAlignment="1">
      <alignment/>
    </xf>
    <xf numFmtId="187" fontId="20" fillId="0" borderId="0" xfId="0" applyNumberFormat="1" applyAlignment="1">
      <alignment/>
    </xf>
    <xf numFmtId="1" fontId="25" fillId="0" borderId="13" xfId="0" applyNumberFormat="1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justify"/>
    </xf>
    <xf numFmtId="197" fontId="0" fillId="0" borderId="0" xfId="0" applyNumberFormat="1" applyFont="1" applyFill="1" applyAlignment="1" applyProtection="1">
      <alignment/>
      <protection/>
    </xf>
    <xf numFmtId="197" fontId="56" fillId="0" borderId="12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justify"/>
    </xf>
    <xf numFmtId="49" fontId="19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/>
    </xf>
    <xf numFmtId="197" fontId="25" fillId="0" borderId="12" xfId="0" applyNumberFormat="1" applyFont="1" applyFill="1" applyBorder="1" applyAlignment="1">
      <alignment/>
    </xf>
    <xf numFmtId="197" fontId="19" fillId="0" borderId="12" xfId="0" applyNumberFormat="1" applyFont="1" applyFill="1" applyBorder="1" applyAlignment="1">
      <alignment/>
    </xf>
    <xf numFmtId="197" fontId="25" fillId="0" borderId="12" xfId="0" applyNumberFormat="1" applyFont="1" applyFill="1" applyBorder="1" applyAlignment="1">
      <alignment horizontal="center" vertical="center"/>
    </xf>
    <xf numFmtId="197" fontId="25" fillId="0" borderId="13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Alignment="1" applyProtection="1">
      <alignment/>
      <protection/>
    </xf>
    <xf numFmtId="49" fontId="25" fillId="0" borderId="12" xfId="0" applyNumberFormat="1" applyFont="1" applyFill="1" applyBorder="1" applyAlignment="1">
      <alignment horizontal="left" vertical="center" wrapText="1"/>
    </xf>
    <xf numFmtId="205" fontId="25" fillId="0" borderId="12" xfId="0" applyNumberFormat="1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 vertical="top" wrapText="1"/>
    </xf>
    <xf numFmtId="0" fontId="37" fillId="26" borderId="12" xfId="0" applyFont="1" applyFill="1" applyBorder="1" applyAlignment="1">
      <alignment horizontal="center" vertical="top" wrapText="1"/>
    </xf>
    <xf numFmtId="0" fontId="19" fillId="26" borderId="21" xfId="0" applyFont="1" applyFill="1" applyBorder="1" applyAlignment="1">
      <alignment horizontal="center" vertical="top" wrapText="1"/>
    </xf>
    <xf numFmtId="0" fontId="19" fillId="26" borderId="16" xfId="0" applyFont="1" applyFill="1" applyBorder="1" applyAlignment="1">
      <alignment horizontal="center" vertical="top" wrapText="1"/>
    </xf>
    <xf numFmtId="197" fontId="25" fillId="0" borderId="16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justify"/>
    </xf>
    <xf numFmtId="0" fontId="25" fillId="0" borderId="12" xfId="0" applyFont="1" applyBorder="1" applyAlignment="1">
      <alignment/>
    </xf>
    <xf numFmtId="0" fontId="0" fillId="0" borderId="12" xfId="0" applyFont="1" applyBorder="1" applyAlignment="1">
      <alignment/>
    </xf>
    <xf numFmtId="197" fontId="19" fillId="0" borderId="0" xfId="0" applyNumberFormat="1" applyFont="1" applyFill="1" applyAlignment="1">
      <alignment horizontal="center"/>
    </xf>
    <xf numFmtId="199" fontId="26" fillId="0" borderId="12" xfId="0" applyNumberFormat="1" applyFont="1" applyFill="1" applyBorder="1" applyAlignment="1" applyProtection="1">
      <alignment horizontal="center" vertical="center" wrapText="1"/>
      <protection/>
    </xf>
    <xf numFmtId="199" fontId="26" fillId="0" borderId="12" xfId="0" applyNumberFormat="1" applyFont="1" applyBorder="1" applyAlignment="1">
      <alignment horizontal="center" vertical="center" wrapText="1"/>
    </xf>
    <xf numFmtId="197" fontId="25" fillId="26" borderId="12" xfId="0" applyNumberFormat="1" applyFont="1" applyFill="1" applyBorder="1" applyAlignment="1">
      <alignment horizontal="center" wrapText="1"/>
    </xf>
    <xf numFmtId="197" fontId="25" fillId="0" borderId="12" xfId="0" applyNumberFormat="1" applyFont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wrapText="1"/>
    </xf>
    <xf numFmtId="197" fontId="25" fillId="0" borderId="23" xfId="0" applyNumberFormat="1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3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19" fillId="0" borderId="1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>
      <alignment horizontal="left" wrapText="1"/>
    </xf>
    <xf numFmtId="0" fontId="37" fillId="0" borderId="0" xfId="0" applyNumberFormat="1" applyFont="1" applyFill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left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37" fillId="0" borderId="0" xfId="0" applyNumberFormat="1" applyFont="1" applyFill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3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top" wrapText="1"/>
    </xf>
    <xf numFmtId="0" fontId="19" fillId="26" borderId="33" xfId="0" applyFont="1" applyFill="1" applyBorder="1" applyAlignment="1">
      <alignment horizontal="center" vertical="top" wrapText="1"/>
    </xf>
    <xf numFmtId="0" fontId="19" fillId="26" borderId="34" xfId="0" applyFont="1" applyFill="1" applyBorder="1" applyAlignment="1">
      <alignment horizontal="center" vertical="top" wrapText="1"/>
    </xf>
    <xf numFmtId="0" fontId="19" fillId="26" borderId="29" xfId="0" applyFont="1" applyFill="1" applyBorder="1" applyAlignment="1">
      <alignment horizontal="center" vertical="top" wrapText="1"/>
    </xf>
    <xf numFmtId="0" fontId="19" fillId="26" borderId="19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top" wrapText="1"/>
    </xf>
    <xf numFmtId="0" fontId="19" fillId="26" borderId="18" xfId="0" applyFont="1" applyFill="1" applyBorder="1" applyAlignment="1">
      <alignment horizontal="center" vertical="top" wrapText="1"/>
    </xf>
    <xf numFmtId="0" fontId="19" fillId="26" borderId="17" xfId="0" applyFont="1" applyFill="1" applyBorder="1" applyAlignment="1">
      <alignment horizontal="center" vertical="top" wrapText="1"/>
    </xf>
    <xf numFmtId="0" fontId="19" fillId="26" borderId="23" xfId="0" applyFont="1" applyFill="1" applyBorder="1" applyAlignment="1">
      <alignment horizontal="center" vertical="top" wrapText="1"/>
    </xf>
    <xf numFmtId="0" fontId="19" fillId="26" borderId="14" xfId="0" applyFont="1" applyFill="1" applyBorder="1" applyAlignment="1">
      <alignment horizontal="center" vertical="top" wrapText="1"/>
    </xf>
    <xf numFmtId="0" fontId="19" fillId="26" borderId="24" xfId="0" applyFont="1" applyFill="1" applyBorder="1" applyAlignment="1">
      <alignment horizontal="center" vertical="top" wrapText="1"/>
    </xf>
    <xf numFmtId="0" fontId="19" fillId="26" borderId="28" xfId="0" applyFont="1" applyFill="1" applyBorder="1" applyAlignment="1">
      <alignment horizontal="center" vertical="top" wrapText="1"/>
    </xf>
    <xf numFmtId="0" fontId="19" fillId="26" borderId="13" xfId="0" applyFont="1" applyFill="1" applyBorder="1" applyAlignment="1">
      <alignment horizontal="center" vertical="top" wrapText="1"/>
    </xf>
    <xf numFmtId="0" fontId="19" fillId="26" borderId="21" xfId="0" applyFont="1" applyFill="1" applyBorder="1" applyAlignment="1">
      <alignment horizontal="center" vertical="top" wrapText="1"/>
    </xf>
    <xf numFmtId="0" fontId="19" fillId="26" borderId="16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top" wrapText="1"/>
    </xf>
    <xf numFmtId="2" fontId="25" fillId="0" borderId="15" xfId="0" applyNumberFormat="1" applyFont="1" applyBorder="1" applyAlignment="1">
      <alignment horizontal="center" vertical="top" wrapText="1"/>
    </xf>
    <xf numFmtId="2" fontId="25" fillId="0" borderId="16" xfId="0" applyNumberFormat="1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26" borderId="15" xfId="0" applyFont="1" applyFill="1" applyBorder="1" applyAlignment="1">
      <alignment horizontal="center" vertical="top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5"/>
  <sheetViews>
    <sheetView workbookViewId="0" topLeftCell="A1">
      <selection activeCell="A8" sqref="A8:G8"/>
    </sheetView>
  </sheetViews>
  <sheetFormatPr defaultColWidth="9.16015625" defaultRowHeight="12.75"/>
  <cols>
    <col min="1" max="1" width="17.33203125" style="41" customWidth="1"/>
    <col min="2" max="2" width="82.66015625" style="41" customWidth="1"/>
    <col min="3" max="3" width="22.66015625" style="41" customWidth="1"/>
    <col min="4" max="5" width="21.5" style="41" customWidth="1"/>
    <col min="6" max="6" width="20.16015625" style="41" customWidth="1"/>
    <col min="7" max="7" width="13" style="41" customWidth="1"/>
    <col min="8" max="12" width="9.16015625" style="41" customWidth="1"/>
    <col min="13" max="244" width="9.16015625" style="54" customWidth="1"/>
    <col min="245" max="253" width="9.16015625" style="41" customWidth="1"/>
    <col min="254" max="16384" width="9.16015625" style="54" customWidth="1"/>
  </cols>
  <sheetData>
    <row r="1" spans="1:253" s="53" customFormat="1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IK1" s="52"/>
      <c r="IL1" s="52"/>
      <c r="IM1" s="52"/>
      <c r="IN1" s="52"/>
      <c r="IO1" s="52"/>
      <c r="IP1" s="52"/>
      <c r="IQ1" s="52"/>
      <c r="IR1" s="52"/>
      <c r="IS1" s="52"/>
    </row>
    <row r="2" ht="12.75" hidden="1"/>
    <row r="5" spans="3:13" ht="26.25" customHeight="1">
      <c r="C5" s="342" t="s">
        <v>23</v>
      </c>
      <c r="D5" s="342"/>
      <c r="E5" s="342"/>
      <c r="F5" s="342"/>
      <c r="G5" s="342"/>
      <c r="M5" s="41"/>
    </row>
    <row r="6" spans="3:13" ht="64.5" customHeight="1">
      <c r="C6" s="343" t="s">
        <v>329</v>
      </c>
      <c r="D6" s="343"/>
      <c r="E6" s="343"/>
      <c r="F6" s="343"/>
      <c r="G6" s="343"/>
      <c r="M6" s="41"/>
    </row>
    <row r="7" spans="3:13" ht="23.25" customHeight="1" hidden="1">
      <c r="C7" s="55"/>
      <c r="D7" s="55"/>
      <c r="E7" s="55"/>
      <c r="F7" s="55"/>
      <c r="G7" s="55"/>
      <c r="M7" s="41"/>
    </row>
    <row r="8" spans="1:7" ht="91.5" customHeight="1">
      <c r="A8" s="344" t="s">
        <v>80</v>
      </c>
      <c r="B8" s="344"/>
      <c r="C8" s="344"/>
      <c r="D8" s="344"/>
      <c r="E8" s="344"/>
      <c r="F8" s="344"/>
      <c r="G8" s="344"/>
    </row>
    <row r="9" spans="1:7" ht="24.75" customHeight="1">
      <c r="A9" s="56"/>
      <c r="B9" s="56"/>
      <c r="C9" s="56"/>
      <c r="D9" s="56"/>
      <c r="E9" s="57"/>
      <c r="F9" s="56"/>
      <c r="G9" s="56"/>
    </row>
    <row r="10" spans="1:7" ht="26.25" customHeight="1">
      <c r="A10" s="56"/>
      <c r="B10" s="56"/>
      <c r="C10" s="56"/>
      <c r="D10" s="56"/>
      <c r="E10" s="57"/>
      <c r="F10" s="56"/>
      <c r="G10" s="56"/>
    </row>
    <row r="11" spans="2:6" ht="15.75">
      <c r="B11" s="58"/>
      <c r="C11" s="58"/>
      <c r="D11" s="58"/>
      <c r="E11" s="58"/>
      <c r="F11" s="141" t="s">
        <v>24</v>
      </c>
    </row>
    <row r="12" spans="1:6" ht="25.5" customHeight="1">
      <c r="A12" s="345" t="s">
        <v>25</v>
      </c>
      <c r="B12" s="345" t="s">
        <v>26</v>
      </c>
      <c r="C12" s="345" t="s">
        <v>15</v>
      </c>
      <c r="D12" s="345" t="s">
        <v>27</v>
      </c>
      <c r="E12" s="345" t="s">
        <v>28</v>
      </c>
      <c r="F12" s="345"/>
    </row>
    <row r="13" spans="1:6" ht="40.5" customHeight="1">
      <c r="A13" s="345"/>
      <c r="B13" s="345"/>
      <c r="C13" s="345"/>
      <c r="D13" s="345"/>
      <c r="E13" s="59" t="s">
        <v>15</v>
      </c>
      <c r="F13" s="60" t="s">
        <v>29</v>
      </c>
    </row>
    <row r="14" spans="1:253" s="65" customFormat="1" ht="24" customHeight="1" hidden="1">
      <c r="A14" s="59">
        <v>10000000</v>
      </c>
      <c r="B14" s="61" t="s">
        <v>30</v>
      </c>
      <c r="C14" s="62"/>
      <c r="D14" s="62"/>
      <c r="E14" s="63"/>
      <c r="F14" s="63"/>
      <c r="G14" s="64"/>
      <c r="H14" s="64"/>
      <c r="I14" s="64"/>
      <c r="J14" s="64"/>
      <c r="K14" s="64"/>
      <c r="L14" s="64"/>
      <c r="IK14" s="64"/>
      <c r="IL14" s="64"/>
      <c r="IM14" s="64"/>
      <c r="IN14" s="64"/>
      <c r="IO14" s="64"/>
      <c r="IP14" s="64"/>
      <c r="IQ14" s="64"/>
      <c r="IR14" s="64"/>
      <c r="IS14" s="64"/>
    </row>
    <row r="15" spans="1:253" s="71" customFormat="1" ht="50.25" customHeight="1" hidden="1">
      <c r="A15" s="66">
        <v>11000000</v>
      </c>
      <c r="B15" s="67" t="s">
        <v>31</v>
      </c>
      <c r="C15" s="68"/>
      <c r="D15" s="68"/>
      <c r="E15" s="69"/>
      <c r="F15" s="69"/>
      <c r="G15" s="70"/>
      <c r="H15" s="70"/>
      <c r="I15" s="70"/>
      <c r="J15" s="70"/>
      <c r="K15" s="70"/>
      <c r="L15" s="70"/>
      <c r="IK15" s="70"/>
      <c r="IL15" s="70"/>
      <c r="IM15" s="70"/>
      <c r="IN15" s="70"/>
      <c r="IO15" s="70"/>
      <c r="IP15" s="70"/>
      <c r="IQ15" s="70"/>
      <c r="IR15" s="70"/>
      <c r="IS15" s="70"/>
    </row>
    <row r="16" spans="1:6" s="72" customFormat="1" ht="59.25" customHeight="1" hidden="1">
      <c r="A16" s="66">
        <v>11010100</v>
      </c>
      <c r="B16" s="67" t="s">
        <v>32</v>
      </c>
      <c r="C16" s="68"/>
      <c r="D16" s="68"/>
      <c r="E16" s="68"/>
      <c r="F16" s="68"/>
    </row>
    <row r="17" spans="1:6" s="72" customFormat="1" ht="90.75" customHeight="1" hidden="1">
      <c r="A17" s="66">
        <v>11010200</v>
      </c>
      <c r="B17" s="67" t="s">
        <v>33</v>
      </c>
      <c r="C17" s="68"/>
      <c r="D17" s="68"/>
      <c r="E17" s="68"/>
      <c r="F17" s="68"/>
    </row>
    <row r="18" spans="1:6" s="72" customFormat="1" ht="51.75" customHeight="1" hidden="1">
      <c r="A18" s="66">
        <v>11010400</v>
      </c>
      <c r="B18" s="67" t="s">
        <v>34</v>
      </c>
      <c r="C18" s="68"/>
      <c r="D18" s="68"/>
      <c r="E18" s="68"/>
      <c r="F18" s="68"/>
    </row>
    <row r="19" spans="1:6" s="72" customFormat="1" ht="50.25" customHeight="1" hidden="1">
      <c r="A19" s="66">
        <v>11010500</v>
      </c>
      <c r="B19" s="67" t="s">
        <v>35</v>
      </c>
      <c r="C19" s="68"/>
      <c r="D19" s="68"/>
      <c r="E19" s="68"/>
      <c r="F19" s="68"/>
    </row>
    <row r="20" spans="1:6" s="72" customFormat="1" ht="81.75" customHeight="1" hidden="1">
      <c r="A20" s="66">
        <v>11010900</v>
      </c>
      <c r="B20" s="67" t="s">
        <v>36</v>
      </c>
      <c r="C20" s="68"/>
      <c r="D20" s="68"/>
      <c r="E20" s="68"/>
      <c r="F20" s="68"/>
    </row>
    <row r="21" spans="1:6" s="72" customFormat="1" ht="34.5" customHeight="1" hidden="1">
      <c r="A21" s="66"/>
      <c r="B21" s="67"/>
      <c r="C21" s="68"/>
      <c r="D21" s="68"/>
      <c r="E21" s="68"/>
      <c r="F21" s="68"/>
    </row>
    <row r="22" spans="1:6" s="70" customFormat="1" ht="20.25" customHeight="1" hidden="1">
      <c r="A22" s="66">
        <v>11020000</v>
      </c>
      <c r="B22" s="67" t="s">
        <v>37</v>
      </c>
      <c r="C22" s="68"/>
      <c r="D22" s="68"/>
      <c r="E22" s="68"/>
      <c r="F22" s="68"/>
    </row>
    <row r="23" spans="1:253" s="71" customFormat="1" ht="20.25" customHeight="1" hidden="1">
      <c r="A23" s="66" t="s">
        <v>38</v>
      </c>
      <c r="B23" s="67" t="s">
        <v>38</v>
      </c>
      <c r="C23" s="68"/>
      <c r="D23" s="69"/>
      <c r="E23" s="69"/>
      <c r="F23" s="69"/>
      <c r="G23" s="70"/>
      <c r="H23" s="70"/>
      <c r="I23" s="70"/>
      <c r="J23" s="70"/>
      <c r="K23" s="70"/>
      <c r="L23" s="70"/>
      <c r="IK23" s="70"/>
      <c r="IL23" s="70"/>
      <c r="IM23" s="70"/>
      <c r="IN23" s="70"/>
      <c r="IO23" s="70"/>
      <c r="IP23" s="70"/>
      <c r="IQ23" s="70"/>
      <c r="IR23" s="70"/>
      <c r="IS23" s="70"/>
    </row>
    <row r="24" spans="1:253" s="71" customFormat="1" ht="20.25" customHeight="1" hidden="1">
      <c r="A24" s="66">
        <v>12000000</v>
      </c>
      <c r="B24" s="67" t="s">
        <v>39</v>
      </c>
      <c r="C24" s="68"/>
      <c r="D24" s="69"/>
      <c r="E24" s="69"/>
      <c r="F24" s="69"/>
      <c r="G24" s="70"/>
      <c r="H24" s="70"/>
      <c r="I24" s="70"/>
      <c r="J24" s="70"/>
      <c r="K24" s="70"/>
      <c r="L24" s="70"/>
      <c r="IK24" s="70"/>
      <c r="IL24" s="70"/>
      <c r="IM24" s="70"/>
      <c r="IN24" s="70"/>
      <c r="IO24" s="70"/>
      <c r="IP24" s="70"/>
      <c r="IQ24" s="70"/>
      <c r="IR24" s="70"/>
      <c r="IS24" s="70"/>
    </row>
    <row r="25" spans="1:253" s="71" customFormat="1" ht="20.25" customHeight="1" hidden="1">
      <c r="A25" s="66" t="s">
        <v>38</v>
      </c>
      <c r="B25" s="67" t="s">
        <v>38</v>
      </c>
      <c r="C25" s="68"/>
      <c r="D25" s="69"/>
      <c r="E25" s="69"/>
      <c r="F25" s="69"/>
      <c r="G25" s="70"/>
      <c r="H25" s="70"/>
      <c r="I25" s="70"/>
      <c r="J25" s="70"/>
      <c r="K25" s="70"/>
      <c r="L25" s="70"/>
      <c r="IK25" s="70"/>
      <c r="IL25" s="70"/>
      <c r="IM25" s="70"/>
      <c r="IN25" s="70"/>
      <c r="IO25" s="70"/>
      <c r="IP25" s="70"/>
      <c r="IQ25" s="70"/>
      <c r="IR25" s="70"/>
      <c r="IS25" s="70"/>
    </row>
    <row r="26" spans="1:253" s="71" customFormat="1" ht="30.75" customHeight="1" hidden="1">
      <c r="A26" s="66">
        <v>13000000</v>
      </c>
      <c r="B26" s="67" t="s">
        <v>40</v>
      </c>
      <c r="C26" s="68"/>
      <c r="D26" s="69"/>
      <c r="E26" s="69"/>
      <c r="F26" s="69"/>
      <c r="G26" s="70"/>
      <c r="H26" s="70"/>
      <c r="I26" s="70"/>
      <c r="J26" s="70"/>
      <c r="K26" s="70"/>
      <c r="L26" s="70"/>
      <c r="IK26" s="70"/>
      <c r="IL26" s="70"/>
      <c r="IM26" s="70"/>
      <c r="IN26" s="70"/>
      <c r="IO26" s="70"/>
      <c r="IP26" s="70"/>
      <c r="IQ26" s="70"/>
      <c r="IR26" s="70"/>
      <c r="IS26" s="70"/>
    </row>
    <row r="27" spans="1:253" s="71" customFormat="1" ht="20.25" customHeight="1" hidden="1">
      <c r="A27" s="66" t="s">
        <v>38</v>
      </c>
      <c r="B27" s="67" t="s">
        <v>38</v>
      </c>
      <c r="C27" s="68"/>
      <c r="D27" s="69"/>
      <c r="E27" s="69"/>
      <c r="F27" s="69"/>
      <c r="G27" s="70"/>
      <c r="H27" s="70"/>
      <c r="I27" s="70"/>
      <c r="J27" s="70"/>
      <c r="K27" s="70"/>
      <c r="L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71" customFormat="1" ht="20.25" customHeight="1" hidden="1">
      <c r="A28" s="66">
        <v>14000000</v>
      </c>
      <c r="B28" s="67" t="s">
        <v>41</v>
      </c>
      <c r="C28" s="68"/>
      <c r="D28" s="69"/>
      <c r="E28" s="69"/>
      <c r="F28" s="69"/>
      <c r="G28" s="70"/>
      <c r="H28" s="70"/>
      <c r="I28" s="70"/>
      <c r="J28" s="70"/>
      <c r="K28" s="70"/>
      <c r="L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71" customFormat="1" ht="20.25" customHeight="1" hidden="1">
      <c r="A29" s="66" t="s">
        <v>38</v>
      </c>
      <c r="B29" s="67" t="s">
        <v>38</v>
      </c>
      <c r="C29" s="68"/>
      <c r="D29" s="69"/>
      <c r="E29" s="69"/>
      <c r="F29" s="69"/>
      <c r="G29" s="70"/>
      <c r="H29" s="70"/>
      <c r="I29" s="70"/>
      <c r="J29" s="70"/>
      <c r="K29" s="70"/>
      <c r="L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71" customFormat="1" ht="29.25" customHeight="1" hidden="1">
      <c r="A30" s="66">
        <v>15000000</v>
      </c>
      <c r="B30" s="67" t="s">
        <v>42</v>
      </c>
      <c r="C30" s="68"/>
      <c r="D30" s="69"/>
      <c r="E30" s="69"/>
      <c r="F30" s="69"/>
      <c r="G30" s="70"/>
      <c r="H30" s="70"/>
      <c r="I30" s="70"/>
      <c r="J30" s="70"/>
      <c r="K30" s="70"/>
      <c r="L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253" s="71" customFormat="1" ht="20.25" customHeight="1" hidden="1">
      <c r="A31" s="66" t="s">
        <v>38</v>
      </c>
      <c r="B31" s="67" t="s">
        <v>38</v>
      </c>
      <c r="C31" s="68"/>
      <c r="D31" s="69"/>
      <c r="E31" s="69"/>
      <c r="F31" s="69"/>
      <c r="G31" s="70"/>
      <c r="H31" s="70"/>
      <c r="I31" s="70"/>
      <c r="J31" s="70"/>
      <c r="K31" s="70"/>
      <c r="L31" s="70"/>
      <c r="IK31" s="70"/>
      <c r="IL31" s="70"/>
      <c r="IM31" s="70"/>
      <c r="IN31" s="70"/>
      <c r="IO31" s="70"/>
      <c r="IP31" s="70"/>
      <c r="IQ31" s="70"/>
      <c r="IR31" s="70"/>
      <c r="IS31" s="70"/>
    </row>
    <row r="32" spans="1:253" s="71" customFormat="1" ht="29.25" customHeight="1" hidden="1">
      <c r="A32" s="66">
        <v>16000000</v>
      </c>
      <c r="B32" s="67" t="s">
        <v>43</v>
      </c>
      <c r="C32" s="68"/>
      <c r="D32" s="69"/>
      <c r="E32" s="69"/>
      <c r="F32" s="69"/>
      <c r="G32" s="70"/>
      <c r="H32" s="70"/>
      <c r="I32" s="70"/>
      <c r="J32" s="70"/>
      <c r="K32" s="70"/>
      <c r="L32" s="70"/>
      <c r="IK32" s="70"/>
      <c r="IL32" s="70"/>
      <c r="IM32" s="70"/>
      <c r="IN32" s="70"/>
      <c r="IO32" s="70"/>
      <c r="IP32" s="70"/>
      <c r="IQ32" s="70"/>
      <c r="IR32" s="70"/>
      <c r="IS32" s="70"/>
    </row>
    <row r="33" spans="1:253" s="71" customFormat="1" ht="20.25" customHeight="1" hidden="1">
      <c r="A33" s="66" t="s">
        <v>38</v>
      </c>
      <c r="B33" s="67" t="s">
        <v>38</v>
      </c>
      <c r="C33" s="68"/>
      <c r="D33" s="69"/>
      <c r="E33" s="69"/>
      <c r="F33" s="69"/>
      <c r="G33" s="70"/>
      <c r="H33" s="70"/>
      <c r="I33" s="70"/>
      <c r="J33" s="70"/>
      <c r="K33" s="70"/>
      <c r="L33" s="70"/>
      <c r="IK33" s="70"/>
      <c r="IL33" s="70"/>
      <c r="IM33" s="70"/>
      <c r="IN33" s="70"/>
      <c r="IO33" s="70"/>
      <c r="IP33" s="70"/>
      <c r="IQ33" s="70"/>
      <c r="IR33" s="70"/>
      <c r="IS33" s="70"/>
    </row>
    <row r="34" spans="1:253" s="71" customFormat="1" ht="28.5" customHeight="1" hidden="1">
      <c r="A34" s="66">
        <v>17000000</v>
      </c>
      <c r="B34" s="67" t="s">
        <v>44</v>
      </c>
      <c r="C34" s="68"/>
      <c r="D34" s="69"/>
      <c r="E34" s="69"/>
      <c r="F34" s="69"/>
      <c r="G34" s="70"/>
      <c r="H34" s="70"/>
      <c r="I34" s="70"/>
      <c r="J34" s="70"/>
      <c r="K34" s="70"/>
      <c r="L34" s="70"/>
      <c r="IK34" s="70"/>
      <c r="IL34" s="70"/>
      <c r="IM34" s="70"/>
      <c r="IN34" s="70"/>
      <c r="IO34" s="70"/>
      <c r="IP34" s="70"/>
      <c r="IQ34" s="70"/>
      <c r="IR34" s="70"/>
      <c r="IS34" s="70"/>
    </row>
    <row r="35" spans="1:253" s="71" customFormat="1" ht="20.25" customHeight="1" hidden="1">
      <c r="A35" s="66" t="s">
        <v>38</v>
      </c>
      <c r="B35" s="67" t="s">
        <v>38</v>
      </c>
      <c r="C35" s="68"/>
      <c r="D35" s="69"/>
      <c r="E35" s="69"/>
      <c r="F35" s="69"/>
      <c r="G35" s="70"/>
      <c r="H35" s="70"/>
      <c r="I35" s="70"/>
      <c r="J35" s="70"/>
      <c r="K35" s="70"/>
      <c r="L35" s="70"/>
      <c r="IK35" s="70"/>
      <c r="IL35" s="70"/>
      <c r="IM35" s="70"/>
      <c r="IN35" s="70"/>
      <c r="IO35" s="70"/>
      <c r="IP35" s="70"/>
      <c r="IQ35" s="70"/>
      <c r="IR35" s="70"/>
      <c r="IS35" s="70"/>
    </row>
    <row r="36" spans="1:253" s="71" customFormat="1" ht="20.25" customHeight="1" hidden="1">
      <c r="A36" s="66">
        <v>18000000</v>
      </c>
      <c r="B36" s="67" t="s">
        <v>45</v>
      </c>
      <c r="C36" s="68"/>
      <c r="D36" s="69"/>
      <c r="E36" s="69"/>
      <c r="F36" s="69"/>
      <c r="G36" s="70"/>
      <c r="H36" s="70"/>
      <c r="I36" s="70"/>
      <c r="J36" s="70"/>
      <c r="K36" s="70"/>
      <c r="L36" s="70"/>
      <c r="IK36" s="70"/>
      <c r="IL36" s="70"/>
      <c r="IM36" s="70"/>
      <c r="IN36" s="70"/>
      <c r="IO36" s="70"/>
      <c r="IP36" s="70"/>
      <c r="IQ36" s="70"/>
      <c r="IR36" s="70"/>
      <c r="IS36" s="70"/>
    </row>
    <row r="37" spans="1:253" s="71" customFormat="1" ht="20.25" customHeight="1" hidden="1">
      <c r="A37" s="66" t="s">
        <v>38</v>
      </c>
      <c r="B37" s="67" t="s">
        <v>38</v>
      </c>
      <c r="C37" s="68"/>
      <c r="D37" s="69"/>
      <c r="E37" s="69"/>
      <c r="F37" s="69"/>
      <c r="G37" s="70"/>
      <c r="H37" s="70"/>
      <c r="I37" s="70"/>
      <c r="J37" s="70"/>
      <c r="K37" s="70"/>
      <c r="L37" s="70"/>
      <c r="IK37" s="70"/>
      <c r="IL37" s="70"/>
      <c r="IM37" s="70"/>
      <c r="IN37" s="70"/>
      <c r="IO37" s="70"/>
      <c r="IP37" s="70"/>
      <c r="IQ37" s="70"/>
      <c r="IR37" s="70"/>
      <c r="IS37" s="70"/>
    </row>
    <row r="38" spans="1:253" s="71" customFormat="1" ht="20.25" customHeight="1" hidden="1">
      <c r="A38" s="66">
        <v>19000000</v>
      </c>
      <c r="B38" s="67" t="s">
        <v>46</v>
      </c>
      <c r="C38" s="68"/>
      <c r="D38" s="69"/>
      <c r="E38" s="69"/>
      <c r="F38" s="69"/>
      <c r="G38" s="70"/>
      <c r="H38" s="70"/>
      <c r="I38" s="70"/>
      <c r="J38" s="70"/>
      <c r="K38" s="70"/>
      <c r="L38" s="70"/>
      <c r="IK38" s="70"/>
      <c r="IL38" s="70"/>
      <c r="IM38" s="70"/>
      <c r="IN38" s="70"/>
      <c r="IO38" s="70"/>
      <c r="IP38" s="70"/>
      <c r="IQ38" s="70"/>
      <c r="IR38" s="70"/>
      <c r="IS38" s="70"/>
    </row>
    <row r="39" spans="1:253" s="71" customFormat="1" ht="20.25" customHeight="1" hidden="1">
      <c r="A39" s="66" t="s">
        <v>38</v>
      </c>
      <c r="B39" s="67" t="s">
        <v>38</v>
      </c>
      <c r="C39" s="68"/>
      <c r="D39" s="69"/>
      <c r="E39" s="69"/>
      <c r="F39" s="69"/>
      <c r="G39" s="70"/>
      <c r="H39" s="70"/>
      <c r="I39" s="70"/>
      <c r="J39" s="70"/>
      <c r="K39" s="70"/>
      <c r="L39" s="70"/>
      <c r="IK39" s="70"/>
      <c r="IL39" s="70"/>
      <c r="IM39" s="70"/>
      <c r="IN39" s="70"/>
      <c r="IO39" s="70"/>
      <c r="IP39" s="70"/>
      <c r="IQ39" s="70"/>
      <c r="IR39" s="70"/>
      <c r="IS39" s="70"/>
    </row>
    <row r="40" spans="1:253" s="78" customFormat="1" ht="20.25" customHeight="1" hidden="1">
      <c r="A40" s="59">
        <v>20000000</v>
      </c>
      <c r="B40" s="61" t="s">
        <v>47</v>
      </c>
      <c r="C40" s="62"/>
      <c r="D40" s="62"/>
      <c r="E40" s="63"/>
      <c r="F40" s="69"/>
      <c r="G40" s="77"/>
      <c r="H40" s="77"/>
      <c r="I40" s="77"/>
      <c r="J40" s="77"/>
      <c r="K40" s="77"/>
      <c r="L40" s="77"/>
      <c r="IK40" s="77"/>
      <c r="IL40" s="77"/>
      <c r="IM40" s="77"/>
      <c r="IN40" s="77"/>
      <c r="IO40" s="77"/>
      <c r="IP40" s="77"/>
      <c r="IQ40" s="77"/>
      <c r="IR40" s="77"/>
      <c r="IS40" s="77"/>
    </row>
    <row r="41" spans="1:253" s="71" customFormat="1" ht="28.5" customHeight="1" hidden="1">
      <c r="A41" s="66">
        <v>21000000</v>
      </c>
      <c r="B41" s="67" t="s">
        <v>48</v>
      </c>
      <c r="C41" s="68"/>
      <c r="D41" s="68"/>
      <c r="E41" s="69"/>
      <c r="F41" s="69"/>
      <c r="G41" s="70"/>
      <c r="H41" s="70"/>
      <c r="I41" s="70"/>
      <c r="J41" s="70"/>
      <c r="K41" s="70"/>
      <c r="L41" s="70"/>
      <c r="IK41" s="70"/>
      <c r="IL41" s="70"/>
      <c r="IM41" s="70"/>
      <c r="IN41" s="70"/>
      <c r="IO41" s="70"/>
      <c r="IP41" s="70"/>
      <c r="IQ41" s="70"/>
      <c r="IR41" s="70"/>
      <c r="IS41" s="70"/>
    </row>
    <row r="42" spans="1:253" s="71" customFormat="1" ht="56.25" customHeight="1" hidden="1">
      <c r="A42" s="66">
        <v>21010300</v>
      </c>
      <c r="B42" s="67" t="s">
        <v>49</v>
      </c>
      <c r="C42" s="68"/>
      <c r="D42" s="68"/>
      <c r="E42" s="69"/>
      <c r="F42" s="69"/>
      <c r="G42" s="70"/>
      <c r="H42" s="70"/>
      <c r="I42" s="70"/>
      <c r="J42" s="70"/>
      <c r="K42" s="70"/>
      <c r="L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71" customFormat="1" ht="46.5" customHeight="1" hidden="1">
      <c r="A43" s="66">
        <v>22000000</v>
      </c>
      <c r="B43" s="67" t="s">
        <v>50</v>
      </c>
      <c r="C43" s="68"/>
      <c r="D43" s="68"/>
      <c r="E43" s="69"/>
      <c r="F43" s="69"/>
      <c r="G43" s="70"/>
      <c r="H43" s="70"/>
      <c r="I43" s="70"/>
      <c r="J43" s="70"/>
      <c r="K43" s="70"/>
      <c r="L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253" s="71" customFormat="1" ht="42" customHeight="1" hidden="1">
      <c r="A44" s="66">
        <v>22080400</v>
      </c>
      <c r="B44" s="79" t="s">
        <v>51</v>
      </c>
      <c r="C44" s="68"/>
      <c r="D44" s="68"/>
      <c r="E44" s="69"/>
      <c r="F44" s="69"/>
      <c r="G44" s="70"/>
      <c r="H44" s="70"/>
      <c r="I44" s="70"/>
      <c r="J44" s="70"/>
      <c r="K44" s="70"/>
      <c r="L44" s="70"/>
      <c r="IK44" s="70"/>
      <c r="IL44" s="70"/>
      <c r="IM44" s="70"/>
      <c r="IN44" s="70"/>
      <c r="IO44" s="70"/>
      <c r="IP44" s="70"/>
      <c r="IQ44" s="70"/>
      <c r="IR44" s="70"/>
      <c r="IS44" s="70"/>
    </row>
    <row r="45" spans="1:253" s="71" customFormat="1" ht="27" customHeight="1" hidden="1">
      <c r="A45" s="66">
        <v>23000000</v>
      </c>
      <c r="B45" s="79" t="s">
        <v>52</v>
      </c>
      <c r="C45" s="68"/>
      <c r="D45" s="69"/>
      <c r="E45" s="69"/>
      <c r="F45" s="69"/>
      <c r="G45" s="70"/>
      <c r="H45" s="70"/>
      <c r="I45" s="70"/>
      <c r="J45" s="70"/>
      <c r="K45" s="70"/>
      <c r="L45" s="70"/>
      <c r="IK45" s="70"/>
      <c r="IL45" s="70"/>
      <c r="IM45" s="70"/>
      <c r="IN45" s="70"/>
      <c r="IO45" s="70"/>
      <c r="IP45" s="70"/>
      <c r="IQ45" s="70"/>
      <c r="IR45" s="70"/>
      <c r="IS45" s="70"/>
    </row>
    <row r="46" spans="1:253" s="71" customFormat="1" ht="20.25" customHeight="1" hidden="1">
      <c r="A46" s="66" t="s">
        <v>38</v>
      </c>
      <c r="B46" s="79" t="s">
        <v>38</v>
      </c>
      <c r="C46" s="68"/>
      <c r="D46" s="69"/>
      <c r="E46" s="69"/>
      <c r="F46" s="69"/>
      <c r="G46" s="70"/>
      <c r="H46" s="70"/>
      <c r="I46" s="70"/>
      <c r="J46" s="70"/>
      <c r="K46" s="70"/>
      <c r="L46" s="70"/>
      <c r="IK46" s="70"/>
      <c r="IL46" s="70"/>
      <c r="IM46" s="70"/>
      <c r="IN46" s="70"/>
      <c r="IO46" s="70"/>
      <c r="IP46" s="70"/>
      <c r="IQ46" s="70"/>
      <c r="IR46" s="70"/>
      <c r="IS46" s="70"/>
    </row>
    <row r="47" spans="1:253" s="71" customFormat="1" ht="20.25" customHeight="1" hidden="1">
      <c r="A47" s="66">
        <v>24000000</v>
      </c>
      <c r="B47" s="79" t="s">
        <v>53</v>
      </c>
      <c r="C47" s="68"/>
      <c r="D47" s="69"/>
      <c r="E47" s="69"/>
      <c r="F47" s="69"/>
      <c r="G47" s="70"/>
      <c r="H47" s="70"/>
      <c r="I47" s="70"/>
      <c r="J47" s="70"/>
      <c r="K47" s="70"/>
      <c r="L47" s="70"/>
      <c r="IK47" s="70"/>
      <c r="IL47" s="70"/>
      <c r="IM47" s="70"/>
      <c r="IN47" s="70"/>
      <c r="IO47" s="70"/>
      <c r="IP47" s="70"/>
      <c r="IQ47" s="70"/>
      <c r="IR47" s="70"/>
      <c r="IS47" s="70"/>
    </row>
    <row r="48" spans="1:253" s="71" customFormat="1" ht="20.25" customHeight="1" hidden="1">
      <c r="A48" s="66" t="s">
        <v>38</v>
      </c>
      <c r="B48" s="79" t="s">
        <v>38</v>
      </c>
      <c r="C48" s="68"/>
      <c r="D48" s="68"/>
      <c r="E48" s="68"/>
      <c r="F48" s="68"/>
      <c r="G48" s="70"/>
      <c r="H48" s="70"/>
      <c r="I48" s="70"/>
      <c r="J48" s="70"/>
      <c r="K48" s="70"/>
      <c r="L48" s="70"/>
      <c r="IK48" s="70"/>
      <c r="IL48" s="70"/>
      <c r="IM48" s="70"/>
      <c r="IN48" s="70"/>
      <c r="IO48" s="70"/>
      <c r="IP48" s="70"/>
      <c r="IQ48" s="70"/>
      <c r="IR48" s="70"/>
      <c r="IS48" s="70"/>
    </row>
    <row r="49" spans="1:253" s="71" customFormat="1" ht="33" customHeight="1" hidden="1">
      <c r="A49" s="66">
        <v>25000000</v>
      </c>
      <c r="B49" s="79" t="s">
        <v>54</v>
      </c>
      <c r="C49" s="68"/>
      <c r="D49" s="68"/>
      <c r="E49" s="68"/>
      <c r="F49" s="68"/>
      <c r="G49" s="70"/>
      <c r="H49" s="70"/>
      <c r="I49" s="70"/>
      <c r="J49" s="70"/>
      <c r="K49" s="70"/>
      <c r="L49" s="70"/>
      <c r="IK49" s="70"/>
      <c r="IL49" s="70"/>
      <c r="IM49" s="70"/>
      <c r="IN49" s="70"/>
      <c r="IO49" s="70"/>
      <c r="IP49" s="70"/>
      <c r="IQ49" s="70"/>
      <c r="IR49" s="70"/>
      <c r="IS49" s="70"/>
    </row>
    <row r="50" spans="1:253" s="71" customFormat="1" ht="44.25" customHeight="1" hidden="1">
      <c r="A50" s="80">
        <v>25010000</v>
      </c>
      <c r="B50" s="81" t="s">
        <v>55</v>
      </c>
      <c r="C50" s="68"/>
      <c r="D50" s="68"/>
      <c r="E50" s="68"/>
      <c r="F50" s="68"/>
      <c r="G50" s="70"/>
      <c r="H50" s="70"/>
      <c r="I50" s="70"/>
      <c r="J50" s="70"/>
      <c r="K50" s="70"/>
      <c r="L50" s="70"/>
      <c r="IK50" s="70"/>
      <c r="IL50" s="70"/>
      <c r="IM50" s="70"/>
      <c r="IN50" s="70"/>
      <c r="IO50" s="70"/>
      <c r="IP50" s="70"/>
      <c r="IQ50" s="70"/>
      <c r="IR50" s="70"/>
      <c r="IS50" s="70"/>
    </row>
    <row r="51" spans="1:253" s="71" customFormat="1" ht="45.75" customHeight="1" hidden="1">
      <c r="A51" s="80">
        <v>25010100</v>
      </c>
      <c r="B51" s="81" t="s">
        <v>56</v>
      </c>
      <c r="C51" s="68"/>
      <c r="D51" s="68"/>
      <c r="E51" s="68"/>
      <c r="F51" s="68"/>
      <c r="G51" s="70"/>
      <c r="H51" s="70"/>
      <c r="I51" s="70"/>
      <c r="J51" s="70"/>
      <c r="K51" s="70"/>
      <c r="L51" s="70"/>
      <c r="IK51" s="70"/>
      <c r="IL51" s="70"/>
      <c r="IM51" s="70"/>
      <c r="IN51" s="70"/>
      <c r="IO51" s="70"/>
      <c r="IP51" s="70"/>
      <c r="IQ51" s="70"/>
      <c r="IR51" s="70"/>
      <c r="IS51" s="70"/>
    </row>
    <row r="52" spans="1:253" s="71" customFormat="1" ht="29.25" customHeight="1" hidden="1">
      <c r="A52" s="80">
        <v>25010300</v>
      </c>
      <c r="B52" s="82" t="s">
        <v>57</v>
      </c>
      <c r="C52" s="68"/>
      <c r="D52" s="68"/>
      <c r="E52" s="68"/>
      <c r="F52" s="68"/>
      <c r="G52" s="70"/>
      <c r="H52" s="70"/>
      <c r="I52" s="70"/>
      <c r="J52" s="70"/>
      <c r="K52" s="70"/>
      <c r="L52" s="70"/>
      <c r="IK52" s="70"/>
      <c r="IL52" s="70"/>
      <c r="IM52" s="70"/>
      <c r="IN52" s="70"/>
      <c r="IO52" s="70"/>
      <c r="IP52" s="70"/>
      <c r="IQ52" s="70"/>
      <c r="IR52" s="70"/>
      <c r="IS52" s="70"/>
    </row>
    <row r="53" spans="1:253" s="78" customFormat="1" ht="20.25" customHeight="1" hidden="1">
      <c r="A53" s="59">
        <v>30000000</v>
      </c>
      <c r="B53" s="61" t="s">
        <v>58</v>
      </c>
      <c r="C53" s="68"/>
      <c r="D53" s="68"/>
      <c r="E53" s="68"/>
      <c r="F53" s="68"/>
      <c r="G53" s="77"/>
      <c r="H53" s="77"/>
      <c r="I53" s="77"/>
      <c r="J53" s="77"/>
      <c r="K53" s="77"/>
      <c r="L53" s="77"/>
      <c r="IK53" s="77"/>
      <c r="IL53" s="77"/>
      <c r="IM53" s="77"/>
      <c r="IN53" s="77"/>
      <c r="IO53" s="77"/>
      <c r="IP53" s="77"/>
      <c r="IQ53" s="77"/>
      <c r="IR53" s="77"/>
      <c r="IS53" s="77"/>
    </row>
    <row r="54" spans="1:253" s="71" customFormat="1" ht="26.25" customHeight="1" hidden="1">
      <c r="A54" s="66">
        <v>31000000</v>
      </c>
      <c r="B54" s="67" t="s">
        <v>59</v>
      </c>
      <c r="C54" s="68"/>
      <c r="D54" s="69"/>
      <c r="E54" s="69"/>
      <c r="F54" s="69"/>
      <c r="G54" s="70"/>
      <c r="H54" s="70"/>
      <c r="I54" s="70"/>
      <c r="J54" s="70"/>
      <c r="K54" s="70"/>
      <c r="L54" s="70"/>
      <c r="IK54" s="70"/>
      <c r="IL54" s="70"/>
      <c r="IM54" s="70"/>
      <c r="IN54" s="70"/>
      <c r="IO54" s="70"/>
      <c r="IP54" s="70"/>
      <c r="IQ54" s="70"/>
      <c r="IR54" s="70"/>
      <c r="IS54" s="70"/>
    </row>
    <row r="55" spans="1:253" s="71" customFormat="1" ht="20.25" customHeight="1" hidden="1">
      <c r="A55" s="66" t="s">
        <v>38</v>
      </c>
      <c r="B55" s="67" t="s">
        <v>38</v>
      </c>
      <c r="C55" s="68"/>
      <c r="D55" s="69"/>
      <c r="E55" s="69"/>
      <c r="F55" s="69"/>
      <c r="G55" s="70"/>
      <c r="H55" s="70"/>
      <c r="I55" s="70"/>
      <c r="J55" s="70"/>
      <c r="K55" s="70"/>
      <c r="L55" s="70"/>
      <c r="IK55" s="70"/>
      <c r="IL55" s="70"/>
      <c r="IM55" s="70"/>
      <c r="IN55" s="70"/>
      <c r="IO55" s="70"/>
      <c r="IP55" s="70"/>
      <c r="IQ55" s="70"/>
      <c r="IR55" s="70"/>
      <c r="IS55" s="70"/>
    </row>
    <row r="56" spans="1:253" s="71" customFormat="1" ht="27.75" customHeight="1" hidden="1">
      <c r="A56" s="66">
        <v>32000000</v>
      </c>
      <c r="B56" s="67" t="s">
        <v>60</v>
      </c>
      <c r="C56" s="68"/>
      <c r="D56" s="69"/>
      <c r="E56" s="69"/>
      <c r="F56" s="69"/>
      <c r="G56" s="70"/>
      <c r="H56" s="70"/>
      <c r="I56" s="70"/>
      <c r="J56" s="70"/>
      <c r="K56" s="70"/>
      <c r="L56" s="70"/>
      <c r="IK56" s="70"/>
      <c r="IL56" s="70"/>
      <c r="IM56" s="70"/>
      <c r="IN56" s="70"/>
      <c r="IO56" s="70"/>
      <c r="IP56" s="70"/>
      <c r="IQ56" s="70"/>
      <c r="IR56" s="70"/>
      <c r="IS56" s="70"/>
    </row>
    <row r="57" spans="1:253" s="71" customFormat="1" ht="20.25" customHeight="1" hidden="1">
      <c r="A57" s="66" t="s">
        <v>38</v>
      </c>
      <c r="B57" s="67" t="s">
        <v>38</v>
      </c>
      <c r="C57" s="68"/>
      <c r="D57" s="69"/>
      <c r="E57" s="69"/>
      <c r="F57" s="69"/>
      <c r="G57" s="70"/>
      <c r="H57" s="70"/>
      <c r="I57" s="70"/>
      <c r="J57" s="70"/>
      <c r="K57" s="70"/>
      <c r="L57" s="70"/>
      <c r="IK57" s="70"/>
      <c r="IL57" s="70"/>
      <c r="IM57" s="70"/>
      <c r="IN57" s="70"/>
      <c r="IO57" s="70"/>
      <c r="IP57" s="70"/>
      <c r="IQ57" s="70"/>
      <c r="IR57" s="70"/>
      <c r="IS57" s="70"/>
    </row>
    <row r="58" spans="1:253" s="71" customFormat="1" ht="31.5" customHeight="1" hidden="1">
      <c r="A58" s="66">
        <v>33000000</v>
      </c>
      <c r="B58" s="67" t="s">
        <v>61</v>
      </c>
      <c r="C58" s="68"/>
      <c r="D58" s="69"/>
      <c r="E58" s="69"/>
      <c r="F58" s="69"/>
      <c r="G58" s="70"/>
      <c r="H58" s="70"/>
      <c r="I58" s="70"/>
      <c r="J58" s="70"/>
      <c r="K58" s="70"/>
      <c r="L58" s="70"/>
      <c r="IK58" s="70"/>
      <c r="IL58" s="70"/>
      <c r="IM58" s="70"/>
      <c r="IN58" s="70"/>
      <c r="IO58" s="70"/>
      <c r="IP58" s="70"/>
      <c r="IQ58" s="70"/>
      <c r="IR58" s="70"/>
      <c r="IS58" s="70"/>
    </row>
    <row r="59" spans="1:253" s="71" customFormat="1" ht="20.25" customHeight="1" hidden="1">
      <c r="A59" s="66" t="s">
        <v>38</v>
      </c>
      <c r="B59" s="67" t="s">
        <v>38</v>
      </c>
      <c r="C59" s="68"/>
      <c r="D59" s="69"/>
      <c r="E59" s="69"/>
      <c r="F59" s="69"/>
      <c r="G59" s="70"/>
      <c r="H59" s="70"/>
      <c r="I59" s="70"/>
      <c r="J59" s="70"/>
      <c r="K59" s="70"/>
      <c r="L59" s="70"/>
      <c r="IK59" s="70"/>
      <c r="IL59" s="70"/>
      <c r="IM59" s="70"/>
      <c r="IN59" s="70"/>
      <c r="IO59" s="70"/>
      <c r="IP59" s="70"/>
      <c r="IQ59" s="70"/>
      <c r="IR59" s="70"/>
      <c r="IS59" s="70"/>
    </row>
    <row r="60" spans="1:253" s="71" customFormat="1" ht="20.25" customHeight="1">
      <c r="A60" s="166">
        <v>10000000</v>
      </c>
      <c r="B60" s="167" t="s">
        <v>30</v>
      </c>
      <c r="C60" s="165">
        <f>C61</f>
        <v>3715.3</v>
      </c>
      <c r="D60" s="165">
        <f>D61</f>
        <v>3715.3</v>
      </c>
      <c r="E60" s="165">
        <f>E61</f>
        <v>0</v>
      </c>
      <c r="F60" s="165">
        <f>F61</f>
        <v>0</v>
      </c>
      <c r="G60" s="70"/>
      <c r="H60" s="70"/>
      <c r="I60" s="70"/>
      <c r="J60" s="70"/>
      <c r="K60" s="70"/>
      <c r="L60" s="70"/>
      <c r="IK60" s="70"/>
      <c r="IL60" s="70"/>
      <c r="IM60" s="70"/>
      <c r="IN60" s="70"/>
      <c r="IO60" s="70"/>
      <c r="IP60" s="70"/>
      <c r="IQ60" s="70"/>
      <c r="IR60" s="70"/>
      <c r="IS60" s="70"/>
    </row>
    <row r="61" spans="1:253" s="71" customFormat="1" ht="38.25" customHeight="1">
      <c r="A61" s="168">
        <v>11000000</v>
      </c>
      <c r="B61" s="169" t="s">
        <v>31</v>
      </c>
      <c r="C61" s="160">
        <f>D61+E61</f>
        <v>3715.3</v>
      </c>
      <c r="D61" s="162">
        <f>D63+D62</f>
        <v>3715.3</v>
      </c>
      <c r="E61" s="162">
        <f>E63+E62</f>
        <v>0</v>
      </c>
      <c r="F61" s="162">
        <f>F63+F62</f>
        <v>0</v>
      </c>
      <c r="G61" s="70"/>
      <c r="H61" s="70"/>
      <c r="I61" s="70"/>
      <c r="J61" s="70"/>
      <c r="K61" s="70"/>
      <c r="L61" s="70"/>
      <c r="IK61" s="70"/>
      <c r="IL61" s="70"/>
      <c r="IM61" s="70"/>
      <c r="IN61" s="70"/>
      <c r="IO61" s="70"/>
      <c r="IP61" s="70"/>
      <c r="IQ61" s="70"/>
      <c r="IR61" s="70"/>
      <c r="IS61" s="70"/>
    </row>
    <row r="62" spans="1:253" s="71" customFormat="1" ht="62.25" customHeight="1">
      <c r="A62" s="168">
        <v>11010100</v>
      </c>
      <c r="B62" s="169" t="s">
        <v>287</v>
      </c>
      <c r="C62" s="160">
        <f>D62+E62</f>
        <v>1315.3</v>
      </c>
      <c r="D62" s="162">
        <f>1000.3+35+250+30</f>
        <v>1315.3</v>
      </c>
      <c r="E62" s="162">
        <v>0</v>
      </c>
      <c r="F62" s="162">
        <v>0</v>
      </c>
      <c r="G62" s="70"/>
      <c r="H62" s="70"/>
      <c r="I62" s="70"/>
      <c r="J62" s="70"/>
      <c r="K62" s="70"/>
      <c r="L62" s="70"/>
      <c r="IK62" s="70"/>
      <c r="IL62" s="70"/>
      <c r="IM62" s="70"/>
      <c r="IN62" s="70"/>
      <c r="IO62" s="70"/>
      <c r="IP62" s="70"/>
      <c r="IQ62" s="70"/>
      <c r="IR62" s="70"/>
      <c r="IS62" s="70"/>
    </row>
    <row r="63" spans="1:253" s="71" customFormat="1" ht="102.75" customHeight="1">
      <c r="A63" s="168">
        <v>11010200</v>
      </c>
      <c r="B63" s="169" t="s">
        <v>33</v>
      </c>
      <c r="C63" s="160">
        <f>D63+E63</f>
        <v>2400</v>
      </c>
      <c r="D63" s="162">
        <v>2400</v>
      </c>
      <c r="E63" s="162">
        <v>0</v>
      </c>
      <c r="F63" s="162">
        <v>0</v>
      </c>
      <c r="G63" s="70"/>
      <c r="H63" s="70"/>
      <c r="I63" s="70"/>
      <c r="J63" s="70"/>
      <c r="K63" s="70"/>
      <c r="L63" s="70"/>
      <c r="IK63" s="70"/>
      <c r="IL63" s="70"/>
      <c r="IM63" s="70"/>
      <c r="IN63" s="70"/>
      <c r="IO63" s="70"/>
      <c r="IP63" s="70"/>
      <c r="IQ63" s="70"/>
      <c r="IR63" s="70"/>
      <c r="IS63" s="70"/>
    </row>
    <row r="64" spans="1:253" s="78" customFormat="1" ht="20.25" customHeight="1">
      <c r="A64" s="83">
        <v>40000000</v>
      </c>
      <c r="B64" s="84" t="s">
        <v>62</v>
      </c>
      <c r="C64" s="161">
        <f>D64+E64</f>
        <v>3690.8</v>
      </c>
      <c r="D64" s="161">
        <f>D88</f>
        <v>3410.8</v>
      </c>
      <c r="E64" s="161">
        <f>E88</f>
        <v>280</v>
      </c>
      <c r="F64" s="161">
        <f>F88</f>
        <v>280</v>
      </c>
      <c r="G64" s="77"/>
      <c r="H64" s="77"/>
      <c r="I64" s="77"/>
      <c r="J64" s="77"/>
      <c r="K64" s="77"/>
      <c r="L64" s="77"/>
      <c r="IK64" s="77"/>
      <c r="IL64" s="77"/>
      <c r="IM64" s="77"/>
      <c r="IN64" s="77"/>
      <c r="IO64" s="77"/>
      <c r="IP64" s="77"/>
      <c r="IQ64" s="77"/>
      <c r="IR64" s="77"/>
      <c r="IS64" s="77"/>
    </row>
    <row r="65" spans="1:253" s="71" customFormat="1" ht="20.25" customHeight="1" hidden="1">
      <c r="A65" s="85">
        <v>41000000</v>
      </c>
      <c r="B65" s="86" t="s">
        <v>63</v>
      </c>
      <c r="C65" s="160"/>
      <c r="D65" s="162"/>
      <c r="E65" s="162"/>
      <c r="F65" s="162"/>
      <c r="G65" s="70"/>
      <c r="H65" s="70"/>
      <c r="I65" s="70"/>
      <c r="J65" s="70"/>
      <c r="K65" s="70"/>
      <c r="L65" s="70"/>
      <c r="IK65" s="70"/>
      <c r="IL65" s="70"/>
      <c r="IM65" s="70"/>
      <c r="IN65" s="70"/>
      <c r="IO65" s="70"/>
      <c r="IP65" s="70"/>
      <c r="IQ65" s="70"/>
      <c r="IR65" s="70"/>
      <c r="IS65" s="70"/>
    </row>
    <row r="66" spans="1:253" s="71" customFormat="1" ht="20.25" customHeight="1" hidden="1">
      <c r="A66" s="85">
        <v>41010000</v>
      </c>
      <c r="B66" s="86" t="s">
        <v>64</v>
      </c>
      <c r="C66" s="160"/>
      <c r="D66" s="162"/>
      <c r="E66" s="162"/>
      <c r="F66" s="162"/>
      <c r="G66" s="70"/>
      <c r="H66" s="70"/>
      <c r="I66" s="70"/>
      <c r="J66" s="70"/>
      <c r="K66" s="70"/>
      <c r="L66" s="70"/>
      <c r="IK66" s="70"/>
      <c r="IL66" s="70"/>
      <c r="IM66" s="70"/>
      <c r="IN66" s="70"/>
      <c r="IO66" s="70"/>
      <c r="IP66" s="70"/>
      <c r="IQ66" s="70"/>
      <c r="IR66" s="70"/>
      <c r="IS66" s="70"/>
    </row>
    <row r="67" spans="1:253" s="71" customFormat="1" ht="20.25" customHeight="1" hidden="1">
      <c r="A67" s="85" t="s">
        <v>65</v>
      </c>
      <c r="B67" s="86" t="s">
        <v>66</v>
      </c>
      <c r="C67" s="160"/>
      <c r="D67" s="162"/>
      <c r="E67" s="162"/>
      <c r="F67" s="162"/>
      <c r="G67" s="70"/>
      <c r="H67" s="70"/>
      <c r="I67" s="70"/>
      <c r="J67" s="70"/>
      <c r="K67" s="70"/>
      <c r="L67" s="70"/>
      <c r="IK67" s="70"/>
      <c r="IL67" s="70"/>
      <c r="IM67" s="70"/>
      <c r="IN67" s="70"/>
      <c r="IO67" s="70"/>
      <c r="IP67" s="70"/>
      <c r="IQ67" s="70"/>
      <c r="IR67" s="70"/>
      <c r="IS67" s="70"/>
    </row>
    <row r="68" spans="1:253" s="71" customFormat="1" ht="20.25" customHeight="1" hidden="1">
      <c r="A68" s="85">
        <v>41020000</v>
      </c>
      <c r="B68" s="86" t="s">
        <v>67</v>
      </c>
      <c r="C68" s="160"/>
      <c r="D68" s="160"/>
      <c r="E68" s="160"/>
      <c r="F68" s="160"/>
      <c r="G68" s="70"/>
      <c r="H68" s="70"/>
      <c r="I68" s="70"/>
      <c r="J68" s="70"/>
      <c r="K68" s="70"/>
      <c r="L68" s="70"/>
      <c r="IK68" s="70"/>
      <c r="IL68" s="70"/>
      <c r="IM68" s="70"/>
      <c r="IN68" s="70"/>
      <c r="IO68" s="70"/>
      <c r="IP68" s="70"/>
      <c r="IQ68" s="70"/>
      <c r="IR68" s="70"/>
      <c r="IS68" s="70"/>
    </row>
    <row r="69" spans="1:253" s="71" customFormat="1" ht="20.25" customHeight="1" hidden="1">
      <c r="A69" s="85">
        <v>41020100</v>
      </c>
      <c r="B69" s="86" t="s">
        <v>68</v>
      </c>
      <c r="C69" s="160"/>
      <c r="D69" s="160"/>
      <c r="E69" s="160"/>
      <c r="F69" s="160"/>
      <c r="G69" s="70"/>
      <c r="H69" s="70"/>
      <c r="I69" s="70"/>
      <c r="J69" s="70"/>
      <c r="K69" s="70"/>
      <c r="L69" s="70"/>
      <c r="IK69" s="70"/>
      <c r="IL69" s="70"/>
      <c r="IM69" s="70"/>
      <c r="IN69" s="70"/>
      <c r="IO69" s="70"/>
      <c r="IP69" s="70"/>
      <c r="IQ69" s="70"/>
      <c r="IR69" s="70"/>
      <c r="IS69" s="70"/>
    </row>
    <row r="70" spans="1:253" s="71" customFormat="1" ht="20.25" customHeight="1" hidden="1">
      <c r="A70" s="85">
        <v>41030000</v>
      </c>
      <c r="B70" s="86" t="s">
        <v>69</v>
      </c>
      <c r="C70" s="160"/>
      <c r="D70" s="160"/>
      <c r="E70" s="162"/>
      <c r="F70" s="162"/>
      <c r="G70" s="70"/>
      <c r="H70" s="70"/>
      <c r="I70" s="70"/>
      <c r="J70" s="70"/>
      <c r="K70" s="70"/>
      <c r="L70" s="70"/>
      <c r="IK70" s="70"/>
      <c r="IL70" s="70"/>
      <c r="IM70" s="70"/>
      <c r="IN70" s="70"/>
      <c r="IO70" s="70"/>
      <c r="IP70" s="70"/>
      <c r="IQ70" s="70"/>
      <c r="IR70" s="70"/>
      <c r="IS70" s="70"/>
    </row>
    <row r="71" spans="1:253" s="71" customFormat="1" ht="83.25" customHeight="1" hidden="1">
      <c r="A71" s="87">
        <v>41030600</v>
      </c>
      <c r="B71" s="88" t="s">
        <v>70</v>
      </c>
      <c r="C71" s="163"/>
      <c r="D71" s="163"/>
      <c r="E71" s="162"/>
      <c r="F71" s="162"/>
      <c r="G71" s="70"/>
      <c r="H71" s="70"/>
      <c r="I71" s="70"/>
      <c r="J71" s="70"/>
      <c r="K71" s="70"/>
      <c r="L71" s="70"/>
      <c r="IK71" s="70"/>
      <c r="IL71" s="70"/>
      <c r="IM71" s="70"/>
      <c r="IN71" s="70"/>
      <c r="IO71" s="70"/>
      <c r="IP71" s="70"/>
      <c r="IQ71" s="70"/>
      <c r="IR71" s="70"/>
      <c r="IS71" s="70"/>
    </row>
    <row r="72" spans="1:253" s="71" customFormat="1" ht="83.25" customHeight="1" hidden="1">
      <c r="A72" s="87">
        <v>41030800</v>
      </c>
      <c r="B72" s="89" t="s">
        <v>71</v>
      </c>
      <c r="C72" s="163"/>
      <c r="D72" s="163"/>
      <c r="E72" s="162"/>
      <c r="F72" s="162"/>
      <c r="G72" s="70"/>
      <c r="H72" s="70"/>
      <c r="I72" s="70"/>
      <c r="J72" s="70"/>
      <c r="K72" s="70"/>
      <c r="L72" s="70"/>
      <c r="IK72" s="70"/>
      <c r="IL72" s="70"/>
      <c r="IM72" s="70"/>
      <c r="IN72" s="70"/>
      <c r="IO72" s="70"/>
      <c r="IP72" s="70"/>
      <c r="IQ72" s="70"/>
      <c r="IR72" s="70"/>
      <c r="IS72" s="70"/>
    </row>
    <row r="73" spans="1:253" s="71" customFormat="1" ht="189" customHeight="1" hidden="1">
      <c r="A73" s="87">
        <v>41030900</v>
      </c>
      <c r="B73" s="89" t="s">
        <v>72</v>
      </c>
      <c r="C73" s="163"/>
      <c r="D73" s="163"/>
      <c r="E73" s="162"/>
      <c r="F73" s="162"/>
      <c r="G73" s="70"/>
      <c r="H73" s="70"/>
      <c r="I73" s="70"/>
      <c r="J73" s="70"/>
      <c r="K73" s="70"/>
      <c r="L73" s="70"/>
      <c r="IK73" s="70"/>
      <c r="IL73" s="70"/>
      <c r="IM73" s="70"/>
      <c r="IN73" s="70"/>
      <c r="IO73" s="70"/>
      <c r="IP73" s="70"/>
      <c r="IQ73" s="70"/>
      <c r="IR73" s="70"/>
      <c r="IS73" s="70"/>
    </row>
    <row r="74" spans="1:253" s="71" customFormat="1" ht="58.5" customHeight="1" hidden="1">
      <c r="A74" s="87">
        <v>41031000</v>
      </c>
      <c r="B74" s="89" t="s">
        <v>73</v>
      </c>
      <c r="C74" s="163"/>
      <c r="D74" s="163"/>
      <c r="E74" s="162"/>
      <c r="F74" s="162"/>
      <c r="G74" s="70"/>
      <c r="H74" s="70"/>
      <c r="I74" s="70"/>
      <c r="J74" s="70"/>
      <c r="K74" s="70"/>
      <c r="L74" s="70"/>
      <c r="IK74" s="70"/>
      <c r="IL74" s="70"/>
      <c r="IM74" s="70"/>
      <c r="IN74" s="70"/>
      <c r="IO74" s="70"/>
      <c r="IP74" s="70"/>
      <c r="IQ74" s="70"/>
      <c r="IR74" s="70"/>
      <c r="IS74" s="70"/>
    </row>
    <row r="75" spans="1:253" s="71" customFormat="1" ht="30" customHeight="1" hidden="1">
      <c r="A75" s="90">
        <v>41033900</v>
      </c>
      <c r="B75" s="91" t="s">
        <v>74</v>
      </c>
      <c r="C75" s="164"/>
      <c r="D75" s="164"/>
      <c r="E75" s="162"/>
      <c r="F75" s="162"/>
      <c r="G75" s="70"/>
      <c r="H75" s="70"/>
      <c r="I75" s="70"/>
      <c r="J75" s="70"/>
      <c r="K75" s="70"/>
      <c r="L75" s="70"/>
      <c r="IK75" s="70"/>
      <c r="IL75" s="70"/>
      <c r="IM75" s="70"/>
      <c r="IN75" s="70"/>
      <c r="IO75" s="70"/>
      <c r="IP75" s="70"/>
      <c r="IQ75" s="70"/>
      <c r="IR75" s="70"/>
      <c r="IS75" s="70"/>
    </row>
    <row r="76" spans="1:253" s="71" customFormat="1" ht="30.75" customHeight="1" hidden="1">
      <c r="A76" s="90"/>
      <c r="B76" s="91"/>
      <c r="C76" s="164"/>
      <c r="D76" s="164"/>
      <c r="E76" s="162"/>
      <c r="F76" s="162"/>
      <c r="G76" s="70"/>
      <c r="H76" s="70"/>
      <c r="I76" s="70"/>
      <c r="J76" s="70"/>
      <c r="K76" s="70"/>
      <c r="L76" s="70"/>
      <c r="IK76" s="70"/>
      <c r="IL76" s="70"/>
      <c r="IM76" s="70"/>
      <c r="IN76" s="70"/>
      <c r="IO76" s="70"/>
      <c r="IP76" s="70"/>
      <c r="IQ76" s="70"/>
      <c r="IR76" s="70"/>
      <c r="IS76" s="70"/>
    </row>
    <row r="77" spans="1:253" s="71" customFormat="1" ht="100.5" customHeight="1" hidden="1">
      <c r="A77" s="87">
        <v>41035800</v>
      </c>
      <c r="B77" s="89" t="s">
        <v>75</v>
      </c>
      <c r="C77" s="163"/>
      <c r="D77" s="163"/>
      <c r="E77" s="162"/>
      <c r="F77" s="162"/>
      <c r="G77" s="70"/>
      <c r="H77" s="70"/>
      <c r="I77" s="70"/>
      <c r="J77" s="70"/>
      <c r="K77" s="70"/>
      <c r="L77" s="70"/>
      <c r="IK77" s="70"/>
      <c r="IL77" s="70"/>
      <c r="IM77" s="70"/>
      <c r="IN77" s="70"/>
      <c r="IO77" s="70"/>
      <c r="IP77" s="70"/>
      <c r="IQ77" s="70"/>
      <c r="IR77" s="70"/>
      <c r="IS77" s="70"/>
    </row>
    <row r="78" spans="1:253" s="71" customFormat="1" ht="38.25" customHeight="1" hidden="1">
      <c r="A78" s="87"/>
      <c r="B78" s="89"/>
      <c r="C78" s="163"/>
      <c r="D78" s="163"/>
      <c r="E78" s="162"/>
      <c r="F78" s="162"/>
      <c r="G78" s="70"/>
      <c r="H78" s="70"/>
      <c r="I78" s="70"/>
      <c r="J78" s="70"/>
      <c r="K78" s="70"/>
      <c r="L78" s="70"/>
      <c r="IK78" s="70"/>
      <c r="IL78" s="70"/>
      <c r="IM78" s="70"/>
      <c r="IN78" s="70"/>
      <c r="IO78" s="70"/>
      <c r="IP78" s="70"/>
      <c r="IQ78" s="70"/>
      <c r="IR78" s="70"/>
      <c r="IS78" s="70"/>
    </row>
    <row r="79" spans="1:253" s="71" customFormat="1" ht="122.25" customHeight="1" hidden="1">
      <c r="A79" s="87"/>
      <c r="B79" s="89"/>
      <c r="C79" s="163"/>
      <c r="D79" s="163"/>
      <c r="E79" s="162"/>
      <c r="F79" s="162"/>
      <c r="G79" s="70"/>
      <c r="H79" s="70"/>
      <c r="I79" s="70"/>
      <c r="J79" s="70"/>
      <c r="K79" s="70"/>
      <c r="L79" s="70"/>
      <c r="IK79" s="70"/>
      <c r="IL79" s="70"/>
      <c r="IM79" s="70"/>
      <c r="IN79" s="70"/>
      <c r="IO79" s="70"/>
      <c r="IP79" s="70"/>
      <c r="IQ79" s="70"/>
      <c r="IR79" s="70"/>
      <c r="IS79" s="70"/>
    </row>
    <row r="80" spans="1:253" s="71" customFormat="1" ht="60.75" customHeight="1" hidden="1">
      <c r="A80" s="87"/>
      <c r="B80" s="89"/>
      <c r="C80" s="163"/>
      <c r="D80" s="163"/>
      <c r="E80" s="162"/>
      <c r="F80" s="162"/>
      <c r="G80" s="70"/>
      <c r="H80" s="70"/>
      <c r="I80" s="70"/>
      <c r="J80" s="70"/>
      <c r="K80" s="70"/>
      <c r="L80" s="70"/>
      <c r="IK80" s="70"/>
      <c r="IL80" s="70"/>
      <c r="IM80" s="70"/>
      <c r="IN80" s="70"/>
      <c r="IO80" s="70"/>
      <c r="IP80" s="70"/>
      <c r="IQ80" s="70"/>
      <c r="IR80" s="70"/>
      <c r="IS80" s="70"/>
    </row>
    <row r="81" spans="1:253" s="71" customFormat="1" ht="61.5" customHeight="1" hidden="1">
      <c r="A81" s="87"/>
      <c r="B81" s="88"/>
      <c r="C81" s="163"/>
      <c r="D81" s="163"/>
      <c r="E81" s="162"/>
      <c r="F81" s="162"/>
      <c r="G81" s="70"/>
      <c r="H81" s="70"/>
      <c r="I81" s="70"/>
      <c r="J81" s="70"/>
      <c r="K81" s="70"/>
      <c r="L81" s="70"/>
      <c r="IK81" s="70"/>
      <c r="IL81" s="70"/>
      <c r="IM81" s="70"/>
      <c r="IN81" s="70"/>
      <c r="IO81" s="70"/>
      <c r="IP81" s="70"/>
      <c r="IQ81" s="70"/>
      <c r="IR81" s="70"/>
      <c r="IS81" s="70"/>
    </row>
    <row r="82" spans="1:253" s="71" customFormat="1" ht="20.25" customHeight="1" hidden="1">
      <c r="A82" s="85"/>
      <c r="B82" s="86"/>
      <c r="C82" s="160"/>
      <c r="D82" s="162"/>
      <c r="E82" s="162"/>
      <c r="F82" s="162"/>
      <c r="G82" s="70"/>
      <c r="H82" s="70"/>
      <c r="I82" s="70"/>
      <c r="J82" s="70"/>
      <c r="K82" s="70"/>
      <c r="L82" s="70"/>
      <c r="IK82" s="70"/>
      <c r="IL82" s="70"/>
      <c r="IM82" s="70"/>
      <c r="IN82" s="70"/>
      <c r="IO82" s="70"/>
      <c r="IP82" s="70"/>
      <c r="IQ82" s="70"/>
      <c r="IR82" s="70"/>
      <c r="IS82" s="70"/>
    </row>
    <row r="83" spans="1:253" s="71" customFormat="1" ht="20.25" customHeight="1" hidden="1">
      <c r="A83" s="85" t="s">
        <v>66</v>
      </c>
      <c r="B83" s="86" t="s">
        <v>66</v>
      </c>
      <c r="C83" s="160"/>
      <c r="D83" s="162"/>
      <c r="E83" s="162"/>
      <c r="F83" s="162"/>
      <c r="G83" s="70"/>
      <c r="H83" s="70"/>
      <c r="I83" s="70"/>
      <c r="J83" s="70"/>
      <c r="K83" s="70"/>
      <c r="L83" s="70"/>
      <c r="IK83" s="70"/>
      <c r="IL83" s="70"/>
      <c r="IM83" s="70"/>
      <c r="IN83" s="70"/>
      <c r="IO83" s="70"/>
      <c r="IP83" s="70"/>
      <c r="IQ83" s="70"/>
      <c r="IR83" s="70"/>
      <c r="IS83" s="70"/>
    </row>
    <row r="84" spans="1:253" s="71" customFormat="1" ht="29.25" customHeight="1" hidden="1">
      <c r="A84" s="85">
        <v>42000000</v>
      </c>
      <c r="B84" s="86" t="s">
        <v>76</v>
      </c>
      <c r="C84" s="160"/>
      <c r="D84" s="162"/>
      <c r="E84" s="162"/>
      <c r="F84" s="162"/>
      <c r="G84" s="70"/>
      <c r="H84" s="70"/>
      <c r="I84" s="70"/>
      <c r="J84" s="70"/>
      <c r="K84" s="70"/>
      <c r="L84" s="70"/>
      <c r="IK84" s="70"/>
      <c r="IL84" s="70"/>
      <c r="IM84" s="70"/>
      <c r="IN84" s="70"/>
      <c r="IO84" s="70"/>
      <c r="IP84" s="70"/>
      <c r="IQ84" s="70"/>
      <c r="IR84" s="70"/>
      <c r="IS84" s="70"/>
    </row>
    <row r="85" spans="1:253" s="71" customFormat="1" ht="20.25" customHeight="1" hidden="1">
      <c r="A85" s="85" t="s">
        <v>66</v>
      </c>
      <c r="B85" s="86" t="s">
        <v>66</v>
      </c>
      <c r="C85" s="160"/>
      <c r="D85" s="162"/>
      <c r="E85" s="162"/>
      <c r="F85" s="162"/>
      <c r="G85" s="70"/>
      <c r="H85" s="70"/>
      <c r="I85" s="70"/>
      <c r="J85" s="70"/>
      <c r="K85" s="70"/>
      <c r="L85" s="70"/>
      <c r="IK85" s="70"/>
      <c r="IL85" s="70"/>
      <c r="IM85" s="70"/>
      <c r="IN85" s="70"/>
      <c r="IO85" s="70"/>
      <c r="IP85" s="70"/>
      <c r="IQ85" s="70"/>
      <c r="IR85" s="70"/>
      <c r="IS85" s="70"/>
    </row>
    <row r="86" spans="1:253" s="78" customFormat="1" ht="20.25" customHeight="1" hidden="1">
      <c r="A86" s="83">
        <v>50000000</v>
      </c>
      <c r="B86" s="84" t="s">
        <v>77</v>
      </c>
      <c r="C86" s="160"/>
      <c r="D86" s="162"/>
      <c r="E86" s="162"/>
      <c r="F86" s="162"/>
      <c r="G86" s="77"/>
      <c r="H86" s="77"/>
      <c r="I86" s="77"/>
      <c r="J86" s="77"/>
      <c r="K86" s="77"/>
      <c r="L86" s="77"/>
      <c r="IK86" s="77"/>
      <c r="IL86" s="77"/>
      <c r="IM86" s="77"/>
      <c r="IN86" s="77"/>
      <c r="IO86" s="77"/>
      <c r="IP86" s="77"/>
      <c r="IQ86" s="77"/>
      <c r="IR86" s="77"/>
      <c r="IS86" s="77"/>
    </row>
    <row r="87" spans="1:253" s="78" customFormat="1" ht="20.25" customHeight="1" hidden="1">
      <c r="A87" s="85" t="s">
        <v>66</v>
      </c>
      <c r="B87" s="92" t="s">
        <v>66</v>
      </c>
      <c r="C87" s="160"/>
      <c r="D87" s="162"/>
      <c r="E87" s="162"/>
      <c r="F87" s="162"/>
      <c r="G87" s="77"/>
      <c r="H87" s="77"/>
      <c r="I87" s="77"/>
      <c r="J87" s="77"/>
      <c r="K87" s="77"/>
      <c r="L87" s="77"/>
      <c r="IK87" s="77"/>
      <c r="IL87" s="77"/>
      <c r="IM87" s="77"/>
      <c r="IN87" s="77"/>
      <c r="IO87" s="77"/>
      <c r="IP87" s="77"/>
      <c r="IQ87" s="77"/>
      <c r="IR87" s="77"/>
      <c r="IS87" s="77"/>
    </row>
    <row r="88" spans="1:253" s="78" customFormat="1" ht="20.25" customHeight="1">
      <c r="A88" s="85">
        <v>41030000</v>
      </c>
      <c r="B88" s="86" t="s">
        <v>69</v>
      </c>
      <c r="C88" s="160">
        <f aca="true" t="shared" si="0" ref="C88:C96">D88+E88</f>
        <v>3690.8</v>
      </c>
      <c r="D88" s="160">
        <f>D89+D91+D92+D93+D94</f>
        <v>3410.8</v>
      </c>
      <c r="E88" s="160">
        <f>E89+E91+E92+E93+E94</f>
        <v>280</v>
      </c>
      <c r="F88" s="160">
        <f>F89+F91+F92+F93+F94</f>
        <v>280</v>
      </c>
      <c r="G88" s="77"/>
      <c r="H88" s="77"/>
      <c r="I88" s="77"/>
      <c r="J88" s="77"/>
      <c r="K88" s="77"/>
      <c r="L88" s="77"/>
      <c r="IK88" s="77"/>
      <c r="IL88" s="77"/>
      <c r="IM88" s="77"/>
      <c r="IN88" s="77"/>
      <c r="IO88" s="77"/>
      <c r="IP88" s="77"/>
      <c r="IQ88" s="77"/>
      <c r="IR88" s="77"/>
      <c r="IS88" s="77"/>
    </row>
    <row r="89" spans="1:253" s="78" customFormat="1" ht="41.25" customHeight="1">
      <c r="A89" s="85">
        <v>41030400</v>
      </c>
      <c r="B89" s="86" t="s">
        <v>317</v>
      </c>
      <c r="C89" s="317">
        <f t="shared" si="0"/>
        <v>50</v>
      </c>
      <c r="D89" s="317">
        <f>D90</f>
        <v>0</v>
      </c>
      <c r="E89" s="317">
        <f>E90</f>
        <v>50</v>
      </c>
      <c r="F89" s="317">
        <f>F90</f>
        <v>50</v>
      </c>
      <c r="G89" s="77"/>
      <c r="H89" s="77"/>
      <c r="I89" s="77"/>
      <c r="J89" s="77"/>
      <c r="K89" s="77"/>
      <c r="L89" s="77"/>
      <c r="IK89" s="77"/>
      <c r="IL89" s="77"/>
      <c r="IM89" s="77"/>
      <c r="IN89" s="77"/>
      <c r="IO89" s="77"/>
      <c r="IP89" s="77"/>
      <c r="IQ89" s="77"/>
      <c r="IR89" s="77"/>
      <c r="IS89" s="77"/>
    </row>
    <row r="90" spans="1:253" s="78" customFormat="1" ht="47.25" customHeight="1">
      <c r="A90" s="85"/>
      <c r="B90" s="146" t="s">
        <v>137</v>
      </c>
      <c r="C90" s="317">
        <f t="shared" si="0"/>
        <v>50</v>
      </c>
      <c r="D90" s="318">
        <v>0</v>
      </c>
      <c r="E90" s="318">
        <v>50</v>
      </c>
      <c r="F90" s="318">
        <v>50</v>
      </c>
      <c r="G90" s="77"/>
      <c r="H90" s="77"/>
      <c r="I90" s="77"/>
      <c r="J90" s="77"/>
      <c r="K90" s="77"/>
      <c r="L90" s="77"/>
      <c r="IK90" s="77"/>
      <c r="IL90" s="77"/>
      <c r="IM90" s="77"/>
      <c r="IN90" s="77"/>
      <c r="IO90" s="77"/>
      <c r="IP90" s="77"/>
      <c r="IQ90" s="77"/>
      <c r="IR90" s="77"/>
      <c r="IS90" s="77"/>
    </row>
    <row r="91" spans="1:253" s="78" customFormat="1" ht="119.25" customHeight="1">
      <c r="A91" s="85">
        <v>41030600</v>
      </c>
      <c r="B91" s="86" t="s">
        <v>70</v>
      </c>
      <c r="C91" s="160">
        <f t="shared" si="0"/>
        <v>159</v>
      </c>
      <c r="D91" s="160">
        <v>159</v>
      </c>
      <c r="E91" s="160">
        <v>0</v>
      </c>
      <c r="F91" s="160">
        <v>0</v>
      </c>
      <c r="G91" s="77"/>
      <c r="H91" s="77"/>
      <c r="I91" s="77"/>
      <c r="J91" s="77"/>
      <c r="K91" s="77"/>
      <c r="L91" s="77"/>
      <c r="IK91" s="77"/>
      <c r="IL91" s="77"/>
      <c r="IM91" s="77"/>
      <c r="IN91" s="77"/>
      <c r="IO91" s="77"/>
      <c r="IP91" s="77"/>
      <c r="IQ91" s="77"/>
      <c r="IR91" s="77"/>
      <c r="IS91" s="77"/>
    </row>
    <row r="92" spans="1:253" s="78" customFormat="1" ht="114" customHeight="1">
      <c r="A92" s="99">
        <v>41030800</v>
      </c>
      <c r="B92" s="86" t="s">
        <v>71</v>
      </c>
      <c r="C92" s="160">
        <f t="shared" si="0"/>
        <v>3075</v>
      </c>
      <c r="D92" s="160">
        <v>3075</v>
      </c>
      <c r="E92" s="160">
        <v>0</v>
      </c>
      <c r="F92" s="160">
        <v>0</v>
      </c>
      <c r="G92" s="77"/>
      <c r="H92" s="77"/>
      <c r="I92" s="77"/>
      <c r="J92" s="77"/>
      <c r="K92" s="77"/>
      <c r="L92" s="77"/>
      <c r="IK92" s="77"/>
      <c r="IL92" s="77"/>
      <c r="IM92" s="77"/>
      <c r="IN92" s="77"/>
      <c r="IO92" s="77"/>
      <c r="IP92" s="77"/>
      <c r="IQ92" s="77"/>
      <c r="IR92" s="77"/>
      <c r="IS92" s="77"/>
    </row>
    <row r="93" spans="1:253" s="78" customFormat="1" ht="114" customHeight="1">
      <c r="A93" s="85">
        <v>41035200</v>
      </c>
      <c r="B93" s="146" t="s">
        <v>279</v>
      </c>
      <c r="C93" s="160">
        <f t="shared" si="0"/>
        <v>230</v>
      </c>
      <c r="D93" s="160">
        <v>0</v>
      </c>
      <c r="E93" s="160">
        <v>230</v>
      </c>
      <c r="F93" s="160">
        <v>230</v>
      </c>
      <c r="G93" s="77"/>
      <c r="H93" s="77"/>
      <c r="I93" s="77"/>
      <c r="J93" s="77"/>
      <c r="K93" s="77"/>
      <c r="L93" s="77"/>
      <c r="IK93" s="77"/>
      <c r="IL93" s="77"/>
      <c r="IM93" s="77"/>
      <c r="IN93" s="77"/>
      <c r="IO93" s="77"/>
      <c r="IP93" s="77"/>
      <c r="IQ93" s="77"/>
      <c r="IR93" s="77"/>
      <c r="IS93" s="77"/>
    </row>
    <row r="94" spans="1:253" s="78" customFormat="1" ht="72.75" customHeight="1">
      <c r="A94" s="99">
        <v>41035000</v>
      </c>
      <c r="B94" s="146" t="s">
        <v>138</v>
      </c>
      <c r="C94" s="160">
        <f t="shared" si="0"/>
        <v>176.8</v>
      </c>
      <c r="D94" s="160">
        <f>D95</f>
        <v>176.8</v>
      </c>
      <c r="E94" s="160">
        <f>E95</f>
        <v>0</v>
      </c>
      <c r="F94" s="160">
        <f>F95</f>
        <v>0</v>
      </c>
      <c r="G94" s="77"/>
      <c r="H94" s="77"/>
      <c r="I94" s="77"/>
      <c r="J94" s="77"/>
      <c r="K94" s="77"/>
      <c r="L94" s="77"/>
      <c r="IK94" s="77"/>
      <c r="IL94" s="77"/>
      <c r="IM94" s="77"/>
      <c r="IN94" s="77"/>
      <c r="IO94" s="77"/>
      <c r="IP94" s="77"/>
      <c r="IQ94" s="77"/>
      <c r="IR94" s="77"/>
      <c r="IS94" s="77"/>
    </row>
    <row r="95" spans="1:253" s="78" customFormat="1" ht="40.5" customHeight="1">
      <c r="A95" s="99"/>
      <c r="B95" s="146" t="s">
        <v>137</v>
      </c>
      <c r="C95" s="160">
        <f t="shared" si="0"/>
        <v>176.8</v>
      </c>
      <c r="D95" s="160">
        <v>176.8</v>
      </c>
      <c r="E95" s="160">
        <v>0</v>
      </c>
      <c r="F95" s="160">
        <v>0</v>
      </c>
      <c r="G95" s="77"/>
      <c r="H95" s="77"/>
      <c r="I95" s="77"/>
      <c r="J95" s="77"/>
      <c r="K95" s="77"/>
      <c r="L95" s="77"/>
      <c r="IK95" s="77"/>
      <c r="IL95" s="77"/>
      <c r="IM95" s="77"/>
      <c r="IN95" s="77"/>
      <c r="IO95" s="77"/>
      <c r="IP95" s="77"/>
      <c r="IQ95" s="77"/>
      <c r="IR95" s="77"/>
      <c r="IS95" s="77"/>
    </row>
    <row r="96" spans="1:253" s="78" customFormat="1" ht="27.75" customHeight="1">
      <c r="A96" s="92"/>
      <c r="B96" s="93" t="s">
        <v>78</v>
      </c>
      <c r="C96" s="161">
        <f t="shared" si="0"/>
        <v>7406.1</v>
      </c>
      <c r="D96" s="165">
        <f>D60+D64</f>
        <v>7126.1</v>
      </c>
      <c r="E96" s="165">
        <f>E88</f>
        <v>280</v>
      </c>
      <c r="F96" s="165">
        <f>F88</f>
        <v>280</v>
      </c>
      <c r="G96" s="77"/>
      <c r="H96" s="77"/>
      <c r="I96" s="77"/>
      <c r="J96" s="77"/>
      <c r="K96" s="77"/>
      <c r="L96" s="77"/>
      <c r="IK96" s="77"/>
      <c r="IL96" s="77"/>
      <c r="IM96" s="77"/>
      <c r="IN96" s="77"/>
      <c r="IO96" s="77"/>
      <c r="IP96" s="77"/>
      <c r="IQ96" s="77"/>
      <c r="IR96" s="77"/>
      <c r="IS96" s="77"/>
    </row>
    <row r="97" spans="3:6" ht="12.75">
      <c r="C97" s="94"/>
      <c r="D97" s="94"/>
      <c r="E97" s="95"/>
      <c r="F97" s="95"/>
    </row>
    <row r="98" spans="3:6" ht="12.75" hidden="1">
      <c r="C98" s="95"/>
      <c r="D98" s="95"/>
      <c r="E98" s="95"/>
      <c r="F98" s="95"/>
    </row>
    <row r="99" spans="1:6" ht="12.75" hidden="1">
      <c r="A99" s="96" t="s">
        <v>79</v>
      </c>
      <c r="B99" s="97"/>
      <c r="C99" s="95"/>
      <c r="D99" s="95"/>
      <c r="E99" s="95"/>
      <c r="F99" s="95"/>
    </row>
    <row r="100" spans="3:6" ht="12.75" hidden="1">
      <c r="C100" s="95"/>
      <c r="D100" s="95"/>
      <c r="E100" s="95"/>
      <c r="F100" s="95"/>
    </row>
    <row r="101" spans="3:6" ht="12.75">
      <c r="C101" s="170"/>
      <c r="D101" s="170"/>
      <c r="E101" s="95"/>
      <c r="F101" s="95"/>
    </row>
    <row r="102" spans="3:6" ht="12.75">
      <c r="C102" s="94"/>
      <c r="D102" s="95"/>
      <c r="E102" s="95"/>
      <c r="F102" s="95"/>
    </row>
    <row r="103" spans="3:6" ht="12.75">
      <c r="C103" s="98"/>
      <c r="D103" s="98"/>
      <c r="E103" s="95"/>
      <c r="F103" s="95"/>
    </row>
    <row r="104" spans="3:6" ht="12.75">
      <c r="C104" s="95"/>
      <c r="D104" s="95"/>
      <c r="E104" s="95"/>
      <c r="F104" s="95"/>
    </row>
    <row r="105" spans="3:6" ht="12.75">
      <c r="C105" s="95"/>
      <c r="D105" s="95"/>
      <c r="E105" s="95"/>
      <c r="F105" s="95"/>
    </row>
    <row r="106" spans="3:6" ht="12.75">
      <c r="C106" s="170"/>
      <c r="D106" s="170"/>
      <c r="E106" s="95"/>
      <c r="F106" s="95"/>
    </row>
    <row r="107" spans="3:6" ht="12.75">
      <c r="C107" s="95"/>
      <c r="D107" s="170"/>
      <c r="E107" s="95"/>
      <c r="F107" s="95"/>
    </row>
    <row r="108" spans="3:6" ht="12.75">
      <c r="C108" s="95"/>
      <c r="D108" s="95"/>
      <c r="E108" s="95"/>
      <c r="F108" s="95"/>
    </row>
    <row r="109" spans="3:6" ht="12.75">
      <c r="C109" s="95"/>
      <c r="D109" s="95"/>
      <c r="E109" s="95"/>
      <c r="F109" s="95"/>
    </row>
    <row r="110" spans="3:6" ht="12.75">
      <c r="C110" s="95"/>
      <c r="D110" s="95"/>
      <c r="E110" s="95"/>
      <c r="F110" s="95"/>
    </row>
    <row r="111" spans="3:6" ht="12.75">
      <c r="C111" s="95"/>
      <c r="D111" s="95"/>
      <c r="E111" s="95"/>
      <c r="F111" s="95"/>
    </row>
    <row r="112" spans="3:6" ht="12.75">
      <c r="C112" s="95"/>
      <c r="D112" s="95"/>
      <c r="E112" s="95"/>
      <c r="F112" s="95"/>
    </row>
    <row r="113" spans="3:6" ht="12.75">
      <c r="C113" s="95"/>
      <c r="D113" s="95"/>
      <c r="E113" s="95"/>
      <c r="F113" s="95"/>
    </row>
    <row r="114" spans="2:6" ht="12.75">
      <c r="B114" s="293"/>
      <c r="C114" s="95"/>
      <c r="D114" s="170"/>
      <c r="E114" s="95"/>
      <c r="F114" s="95"/>
    </row>
    <row r="115" ht="12.75">
      <c r="B115" s="293"/>
    </row>
  </sheetData>
  <mergeCells count="8">
    <mergeCell ref="C5:G5"/>
    <mergeCell ref="C6:G6"/>
    <mergeCell ref="A8:G8"/>
    <mergeCell ref="A12:A13"/>
    <mergeCell ref="B12:B13"/>
    <mergeCell ref="C12:C13"/>
    <mergeCell ref="D12:D13"/>
    <mergeCell ref="E12:F12"/>
  </mergeCells>
  <printOptions/>
  <pageMargins left="0.38" right="0.14" top="0.44" bottom="0.27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86"/>
  <sheetViews>
    <sheetView workbookViewId="0" topLeftCell="B34">
      <selection activeCell="D52" sqref="D52"/>
    </sheetView>
  </sheetViews>
  <sheetFormatPr defaultColWidth="9.33203125" defaultRowHeight="12.75"/>
  <cols>
    <col min="1" max="2" width="12.16015625" style="1" customWidth="1"/>
    <col min="3" max="3" width="14.33203125" style="1" customWidth="1"/>
    <col min="4" max="4" width="135.83203125" style="1" customWidth="1"/>
    <col min="5" max="6" width="16.16015625" style="1" customWidth="1"/>
    <col min="7" max="7" width="13.83203125" style="1" customWidth="1"/>
    <col min="8" max="8" width="15.33203125" style="1" customWidth="1"/>
    <col min="9" max="9" width="13.16015625" style="1" customWidth="1"/>
    <col min="10" max="10" width="13.66015625" style="1" customWidth="1"/>
    <col min="11" max="11" width="12" style="1" customWidth="1"/>
    <col min="12" max="12" width="11.83203125" style="1" customWidth="1"/>
    <col min="13" max="13" width="15" style="1" customWidth="1"/>
    <col min="14" max="14" width="13.83203125" style="1" customWidth="1"/>
    <col min="15" max="15" width="14" style="1" customWidth="1"/>
    <col min="16" max="16" width="3.66015625" style="1" hidden="1" customWidth="1"/>
    <col min="17" max="17" width="25.33203125" style="1" customWidth="1"/>
    <col min="18" max="18" width="16.66015625" style="1" customWidth="1"/>
    <col min="19" max="19" width="12.5" style="1" bestFit="1" customWidth="1"/>
    <col min="20" max="16384" width="9.33203125" style="1" customWidth="1"/>
  </cols>
  <sheetData>
    <row r="1" ht="15.75" hidden="1"/>
    <row r="2" ht="15.75" hidden="1"/>
    <row r="3" spans="10:19" ht="18.75">
      <c r="J3" s="335" t="s">
        <v>0</v>
      </c>
      <c r="K3" s="335"/>
      <c r="L3" s="335"/>
      <c r="M3" s="335"/>
      <c r="N3" s="335"/>
      <c r="O3" s="335"/>
      <c r="P3" s="335"/>
      <c r="Q3" s="335"/>
      <c r="R3" s="335"/>
      <c r="S3" s="335"/>
    </row>
    <row r="4" spans="10:19" ht="46.5" customHeight="1">
      <c r="J4" s="336" t="s">
        <v>328</v>
      </c>
      <c r="K4" s="335"/>
      <c r="L4" s="335"/>
      <c r="M4" s="335"/>
      <c r="N4" s="335"/>
      <c r="O4" s="335"/>
      <c r="P4" s="335"/>
      <c r="Q4" s="335"/>
      <c r="R4" s="335"/>
      <c r="S4" s="335"/>
    </row>
    <row r="5" spans="5:19" ht="37.5" customHeight="1">
      <c r="E5" s="3"/>
      <c r="J5" s="337"/>
      <c r="K5" s="337"/>
      <c r="L5" s="337"/>
      <c r="M5" s="337"/>
      <c r="N5" s="337"/>
      <c r="O5" s="337"/>
      <c r="P5" s="337"/>
      <c r="Q5" s="337"/>
      <c r="R5" s="337"/>
      <c r="S5" s="337"/>
    </row>
    <row r="6" spans="11:13" ht="15.75" hidden="1">
      <c r="K6" s="6"/>
      <c r="L6" s="6"/>
      <c r="M6" s="6"/>
    </row>
    <row r="7" ht="15.75">
      <c r="D7" s="7"/>
    </row>
    <row r="8" spans="1:17" ht="37.5">
      <c r="A8" s="2"/>
      <c r="B8" s="35" t="s">
        <v>288</v>
      </c>
      <c r="C8" s="8"/>
      <c r="D8" s="3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7" ht="15.75" hidden="1">
      <c r="B9" s="8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15.75" hidden="1">
      <c r="B10" s="8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ht="12.75" customHeight="1">
      <c r="E11" s="3"/>
    </row>
    <row r="12" ht="12.75" customHeight="1" thickBot="1">
      <c r="R12" s="1" t="s">
        <v>21</v>
      </c>
    </row>
    <row r="13" spans="1:18" ht="49.5" customHeight="1">
      <c r="A13" s="327" t="s">
        <v>2</v>
      </c>
      <c r="B13" s="349" t="s">
        <v>19</v>
      </c>
      <c r="C13" s="349" t="s">
        <v>17</v>
      </c>
      <c r="D13" s="350" t="s">
        <v>20</v>
      </c>
      <c r="E13" s="330" t="s">
        <v>3</v>
      </c>
      <c r="F13" s="331"/>
      <c r="G13" s="331"/>
      <c r="H13" s="331"/>
      <c r="I13" s="332"/>
      <c r="J13" s="347" t="s">
        <v>4</v>
      </c>
      <c r="K13" s="347"/>
      <c r="L13" s="347"/>
      <c r="M13" s="347"/>
      <c r="N13" s="347"/>
      <c r="O13" s="347"/>
      <c r="P13" s="347"/>
      <c r="Q13" s="4"/>
      <c r="R13" s="338" t="s">
        <v>14</v>
      </c>
    </row>
    <row r="14" spans="1:18" ht="24" customHeight="1">
      <c r="A14" s="328"/>
      <c r="B14" s="349"/>
      <c r="C14" s="349"/>
      <c r="D14" s="351"/>
      <c r="E14" s="347" t="s">
        <v>15</v>
      </c>
      <c r="F14" s="347" t="s">
        <v>5</v>
      </c>
      <c r="G14" s="348" t="s">
        <v>6</v>
      </c>
      <c r="H14" s="348"/>
      <c r="I14" s="349" t="s">
        <v>7</v>
      </c>
      <c r="J14" s="347" t="s">
        <v>15</v>
      </c>
      <c r="K14" s="346" t="s">
        <v>8</v>
      </c>
      <c r="L14" s="347" t="s">
        <v>6</v>
      </c>
      <c r="M14" s="347"/>
      <c r="N14" s="346" t="s">
        <v>9</v>
      </c>
      <c r="O14" s="333" t="s">
        <v>16</v>
      </c>
      <c r="P14" s="334"/>
      <c r="Q14" s="339" t="s">
        <v>1</v>
      </c>
      <c r="R14" s="338"/>
    </row>
    <row r="15" spans="1:18" ht="12.75" customHeight="1">
      <c r="A15" s="328"/>
      <c r="B15" s="349"/>
      <c r="C15" s="349"/>
      <c r="D15" s="351"/>
      <c r="E15" s="347"/>
      <c r="F15" s="347"/>
      <c r="G15" s="346" t="s">
        <v>10</v>
      </c>
      <c r="H15" s="346" t="s">
        <v>11</v>
      </c>
      <c r="I15" s="349"/>
      <c r="J15" s="347"/>
      <c r="K15" s="346"/>
      <c r="L15" s="346" t="s">
        <v>10</v>
      </c>
      <c r="M15" s="346" t="s">
        <v>11</v>
      </c>
      <c r="N15" s="346"/>
      <c r="O15" s="341" t="s">
        <v>18</v>
      </c>
      <c r="P15" s="4" t="s">
        <v>16</v>
      </c>
      <c r="Q15" s="340"/>
      <c r="R15" s="338"/>
    </row>
    <row r="16" spans="1:18" ht="139.5" customHeight="1">
      <c r="A16" s="329"/>
      <c r="B16" s="349"/>
      <c r="C16" s="349"/>
      <c r="D16" s="351"/>
      <c r="E16" s="347"/>
      <c r="F16" s="347"/>
      <c r="G16" s="346"/>
      <c r="H16" s="346"/>
      <c r="I16" s="349"/>
      <c r="J16" s="347"/>
      <c r="K16" s="346"/>
      <c r="L16" s="346"/>
      <c r="M16" s="346"/>
      <c r="N16" s="346"/>
      <c r="O16" s="326"/>
      <c r="P16" s="4"/>
      <c r="Q16" s="4" t="s">
        <v>22</v>
      </c>
      <c r="R16" s="338"/>
    </row>
    <row r="17" spans="1:18" ht="15" customHeight="1" hidden="1">
      <c r="A17" s="36"/>
      <c r="B17" s="349"/>
      <c r="C17" s="5"/>
      <c r="D17" s="352"/>
      <c r="E17" s="347"/>
      <c r="F17" s="347"/>
      <c r="G17" s="346"/>
      <c r="H17" s="346"/>
      <c r="I17" s="349"/>
      <c r="J17" s="347"/>
      <c r="K17" s="346"/>
      <c r="L17" s="346"/>
      <c r="M17" s="346"/>
      <c r="N17" s="346"/>
      <c r="O17" s="4"/>
      <c r="P17" s="13"/>
      <c r="Q17" s="13"/>
      <c r="R17" s="338"/>
    </row>
    <row r="18" spans="1:18" ht="13.5" customHeight="1" hidden="1">
      <c r="A18" s="12"/>
      <c r="B18" s="4"/>
      <c r="C18" s="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37"/>
      <c r="R18" s="17"/>
    </row>
    <row r="19" spans="1:18" ht="14.25" customHeight="1" hidden="1">
      <c r="A19" s="12"/>
      <c r="B19" s="4"/>
      <c r="C19" s="4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9"/>
      <c r="Q19" s="38"/>
      <c r="R19" s="20"/>
    </row>
    <row r="20" spans="1:18" s="24" customFormat="1" ht="14.25" customHeight="1" hidden="1">
      <c r="A20" s="21"/>
      <c r="B20" s="4">
        <v>1</v>
      </c>
      <c r="C20" s="4"/>
      <c r="D20" s="11">
        <v>2</v>
      </c>
      <c r="E20" s="4">
        <v>3</v>
      </c>
      <c r="F20" s="22"/>
      <c r="G20" s="23">
        <v>5</v>
      </c>
      <c r="H20" s="23">
        <v>6</v>
      </c>
      <c r="I20" s="22">
        <v>7</v>
      </c>
      <c r="J20" s="4">
        <v>8</v>
      </c>
      <c r="K20" s="22">
        <v>9</v>
      </c>
      <c r="L20" s="23">
        <v>10</v>
      </c>
      <c r="M20" s="23">
        <v>11</v>
      </c>
      <c r="N20" s="22">
        <v>12</v>
      </c>
      <c r="O20" s="22"/>
      <c r="P20" s="4"/>
      <c r="Q20" s="4"/>
      <c r="R20" s="4" t="s">
        <v>12</v>
      </c>
    </row>
    <row r="21" spans="1:18" s="24" customFormat="1" ht="30.75" customHeight="1">
      <c r="A21" s="21"/>
      <c r="B21" s="100" t="s">
        <v>181</v>
      </c>
      <c r="C21" s="143"/>
      <c r="D21" s="144" t="s">
        <v>182</v>
      </c>
      <c r="E21" s="145">
        <f>E22</f>
        <v>80.5</v>
      </c>
      <c r="F21" s="145">
        <f aca="true" t="shared" si="0" ref="F21:Q21">F22</f>
        <v>80.5</v>
      </c>
      <c r="G21" s="145">
        <f t="shared" si="0"/>
        <v>52</v>
      </c>
      <c r="H21" s="145">
        <f t="shared" si="0"/>
        <v>0</v>
      </c>
      <c r="I21" s="145">
        <f t="shared" si="0"/>
        <v>0</v>
      </c>
      <c r="J21" s="145">
        <f t="shared" si="0"/>
        <v>0</v>
      </c>
      <c r="K21" s="145">
        <f t="shared" si="0"/>
        <v>0</v>
      </c>
      <c r="L21" s="145">
        <f t="shared" si="0"/>
        <v>0</v>
      </c>
      <c r="M21" s="145">
        <f t="shared" si="0"/>
        <v>0</v>
      </c>
      <c r="N21" s="145">
        <f t="shared" si="0"/>
        <v>0</v>
      </c>
      <c r="O21" s="145">
        <f t="shared" si="0"/>
        <v>0</v>
      </c>
      <c r="P21" s="145">
        <f t="shared" si="0"/>
        <v>0</v>
      </c>
      <c r="Q21" s="145">
        <f t="shared" si="0"/>
        <v>0</v>
      </c>
      <c r="R21" s="42">
        <f>SUM(J21+E21)</f>
        <v>80.5</v>
      </c>
    </row>
    <row r="22" spans="1:18" s="24" customFormat="1" ht="14.25" customHeight="1">
      <c r="A22" s="21"/>
      <c r="B22" s="25" t="s">
        <v>183</v>
      </c>
      <c r="C22" s="25" t="s">
        <v>184</v>
      </c>
      <c r="D22" s="26" t="s">
        <v>185</v>
      </c>
      <c r="E22" s="45">
        <v>80.5</v>
      </c>
      <c r="F22" s="45">
        <v>80.5</v>
      </c>
      <c r="G22" s="45">
        <v>52</v>
      </c>
      <c r="H22" s="23"/>
      <c r="I22" s="22"/>
      <c r="J22" s="4"/>
      <c r="K22" s="22"/>
      <c r="L22" s="23"/>
      <c r="M22" s="23"/>
      <c r="N22" s="22"/>
      <c r="O22" s="22"/>
      <c r="P22" s="4"/>
      <c r="Q22" s="4"/>
      <c r="R22" s="46">
        <f>SUM(J22+E22)</f>
        <v>80.5</v>
      </c>
    </row>
    <row r="23" spans="1:18" s="24" customFormat="1" ht="27.75" customHeight="1">
      <c r="A23" s="21"/>
      <c r="B23" s="100" t="s">
        <v>132</v>
      </c>
      <c r="C23" s="143"/>
      <c r="D23" s="144" t="s">
        <v>133</v>
      </c>
      <c r="E23" s="145">
        <f>E24+E25+E28+E29+E30+E31+E32+E33+E35+E37+E38</f>
        <v>1159.9080000000001</v>
      </c>
      <c r="F23" s="145">
        <f aca="true" t="shared" si="1" ref="F23:Q23">F24+F25+F28+F29+F30+F31+F32+F33+F35+F37+F38</f>
        <v>1159.9080000000001</v>
      </c>
      <c r="G23" s="145">
        <f t="shared" si="1"/>
        <v>352.29100000000005</v>
      </c>
      <c r="H23" s="145">
        <f t="shared" si="1"/>
        <v>159</v>
      </c>
      <c r="I23" s="145">
        <f t="shared" si="1"/>
        <v>0</v>
      </c>
      <c r="J23" s="145">
        <f t="shared" si="1"/>
        <v>271</v>
      </c>
      <c r="K23" s="145">
        <f t="shared" si="1"/>
        <v>0</v>
      </c>
      <c r="L23" s="145">
        <f t="shared" si="1"/>
        <v>0</v>
      </c>
      <c r="M23" s="145">
        <f t="shared" si="1"/>
        <v>0</v>
      </c>
      <c r="N23" s="145">
        <f t="shared" si="1"/>
        <v>271</v>
      </c>
      <c r="O23" s="145">
        <f t="shared" si="1"/>
        <v>271</v>
      </c>
      <c r="P23" s="145">
        <f t="shared" si="1"/>
        <v>271</v>
      </c>
      <c r="Q23" s="145">
        <f t="shared" si="1"/>
        <v>271</v>
      </c>
      <c r="R23" s="42">
        <f>SUM(J23+E23)</f>
        <v>1430.9080000000001</v>
      </c>
    </row>
    <row r="24" spans="1:18" s="24" customFormat="1" ht="14.25" customHeight="1">
      <c r="A24" s="21"/>
      <c r="B24" s="25" t="s">
        <v>178</v>
      </c>
      <c r="C24" s="25" t="s">
        <v>179</v>
      </c>
      <c r="D24" s="26" t="s">
        <v>180</v>
      </c>
      <c r="E24" s="155">
        <f>733+31.2</f>
        <v>764.2</v>
      </c>
      <c r="F24" s="155">
        <f>733+31.2</f>
        <v>764.2</v>
      </c>
      <c r="G24" s="155">
        <v>344.1</v>
      </c>
      <c r="H24" s="155">
        <v>12</v>
      </c>
      <c r="I24" s="155"/>
      <c r="J24" s="155">
        <f>236+35</f>
        <v>271</v>
      </c>
      <c r="K24" s="155"/>
      <c r="L24" s="155"/>
      <c r="M24" s="155"/>
      <c r="N24" s="155">
        <f>236+35</f>
        <v>271</v>
      </c>
      <c r="O24" s="155">
        <f>236+35</f>
        <v>271</v>
      </c>
      <c r="P24" s="155">
        <f>236+35</f>
        <v>271</v>
      </c>
      <c r="Q24" s="155">
        <f>236+35</f>
        <v>271</v>
      </c>
      <c r="R24" s="46">
        <f>SUM(J24+E24)</f>
        <v>1035.2</v>
      </c>
    </row>
    <row r="25" spans="1:18" s="24" customFormat="1" ht="14.25" customHeight="1">
      <c r="A25" s="21"/>
      <c r="B25" s="25" t="s">
        <v>134</v>
      </c>
      <c r="C25" s="25" t="s">
        <v>135</v>
      </c>
      <c r="D25" s="26" t="s">
        <v>136</v>
      </c>
      <c r="E25" s="47">
        <f>241.5+29.4+25.7+15+4+21+28</f>
        <v>364.59999999999997</v>
      </c>
      <c r="F25" s="47">
        <f>241.5+29.4+25.7+15+4+21+28</f>
        <v>364.59999999999997</v>
      </c>
      <c r="G25" s="44">
        <v>27.8</v>
      </c>
      <c r="H25" s="44">
        <f>118.5+13.5+15</f>
        <v>147</v>
      </c>
      <c r="I25" s="22"/>
      <c r="J25" s="4"/>
      <c r="K25" s="22"/>
      <c r="L25" s="23"/>
      <c r="M25" s="23"/>
      <c r="N25" s="22"/>
      <c r="O25" s="22"/>
      <c r="P25" s="4"/>
      <c r="Q25" s="4"/>
      <c r="R25" s="46">
        <f>SUM(J25+E25)</f>
        <v>364.59999999999997</v>
      </c>
    </row>
    <row r="26" spans="1:18" s="24" customFormat="1" ht="14.25" customHeight="1">
      <c r="A26" s="21"/>
      <c r="B26" s="25"/>
      <c r="C26" s="25"/>
      <c r="D26" s="26" t="s">
        <v>1</v>
      </c>
      <c r="E26" s="4"/>
      <c r="F26" s="22"/>
      <c r="G26" s="23"/>
      <c r="H26" s="23"/>
      <c r="I26" s="22"/>
      <c r="J26" s="4"/>
      <c r="K26" s="22"/>
      <c r="L26" s="23"/>
      <c r="M26" s="23"/>
      <c r="N26" s="22"/>
      <c r="O26" s="22"/>
      <c r="P26" s="4"/>
      <c r="Q26" s="4"/>
      <c r="R26" s="46">
        <f aca="true" t="shared" si="2" ref="R26:R38">SUM(J26+E26)</f>
        <v>0</v>
      </c>
    </row>
    <row r="27" spans="1:18" s="24" customFormat="1" ht="14.25" customHeight="1">
      <c r="A27" s="21"/>
      <c r="B27" s="25"/>
      <c r="C27" s="25"/>
      <c r="D27" s="147" t="s">
        <v>137</v>
      </c>
      <c r="E27" s="47">
        <f>31.5+25.7+15+4+21+28</f>
        <v>125.2</v>
      </c>
      <c r="F27" s="47">
        <f>31.5+25.7+15+4+21+28</f>
        <v>125.2</v>
      </c>
      <c r="G27" s="23"/>
      <c r="H27" s="44">
        <f>31.5+13.5+15</f>
        <v>60</v>
      </c>
      <c r="I27" s="22"/>
      <c r="J27" s="4"/>
      <c r="K27" s="22"/>
      <c r="L27" s="23"/>
      <c r="M27" s="23"/>
      <c r="N27" s="22"/>
      <c r="O27" s="22"/>
      <c r="P27" s="4"/>
      <c r="Q27" s="4"/>
      <c r="R27" s="46">
        <f t="shared" si="2"/>
        <v>125.2</v>
      </c>
    </row>
    <row r="28" spans="1:18" s="24" customFormat="1" ht="14.25" customHeight="1">
      <c r="A28" s="21"/>
      <c r="B28" s="25" t="s">
        <v>295</v>
      </c>
      <c r="C28" s="25" t="s">
        <v>84</v>
      </c>
      <c r="D28" s="26" t="s">
        <v>296</v>
      </c>
      <c r="E28" s="43">
        <v>-3.185</v>
      </c>
      <c r="F28" s="43">
        <v>-3.185</v>
      </c>
      <c r="G28" s="23"/>
      <c r="H28" s="44"/>
      <c r="I28" s="22"/>
      <c r="J28" s="4"/>
      <c r="K28" s="22"/>
      <c r="L28" s="23"/>
      <c r="M28" s="23"/>
      <c r="N28" s="22"/>
      <c r="O28" s="22"/>
      <c r="P28" s="4"/>
      <c r="Q28" s="4"/>
      <c r="R28" s="46">
        <f t="shared" si="2"/>
        <v>-3.185</v>
      </c>
    </row>
    <row r="29" spans="1:18" s="24" customFormat="1" ht="37.5" customHeight="1">
      <c r="A29" s="21"/>
      <c r="B29" s="25" t="s">
        <v>174</v>
      </c>
      <c r="C29" s="25" t="s">
        <v>84</v>
      </c>
      <c r="D29" s="26" t="s">
        <v>175</v>
      </c>
      <c r="E29" s="47">
        <v>32.76</v>
      </c>
      <c r="F29" s="47">
        <v>32.76</v>
      </c>
      <c r="G29" s="23"/>
      <c r="H29" s="23"/>
      <c r="I29" s="22"/>
      <c r="J29" s="4"/>
      <c r="K29" s="22"/>
      <c r="L29" s="23"/>
      <c r="M29" s="23"/>
      <c r="N29" s="22"/>
      <c r="O29" s="22"/>
      <c r="P29" s="4"/>
      <c r="Q29" s="4"/>
      <c r="R29" s="46">
        <f t="shared" si="2"/>
        <v>32.76</v>
      </c>
    </row>
    <row r="30" spans="1:18" s="24" customFormat="1" ht="14.25" customHeight="1">
      <c r="A30" s="21"/>
      <c r="B30" s="4">
        <v>130102</v>
      </c>
      <c r="C30" s="25" t="s">
        <v>281</v>
      </c>
      <c r="D30" s="295" t="s">
        <v>282</v>
      </c>
      <c r="E30" s="43">
        <v>-0.027</v>
      </c>
      <c r="F30" s="43">
        <v>-0.027</v>
      </c>
      <c r="G30" s="23"/>
      <c r="H30" s="23"/>
      <c r="I30" s="22"/>
      <c r="J30" s="4"/>
      <c r="K30" s="22"/>
      <c r="L30" s="23"/>
      <c r="M30" s="23"/>
      <c r="N30" s="22"/>
      <c r="O30" s="22"/>
      <c r="P30" s="4"/>
      <c r="Q30" s="4"/>
      <c r="R30" s="46">
        <f t="shared" si="2"/>
        <v>-0.027</v>
      </c>
    </row>
    <row r="31" spans="1:18" s="24" customFormat="1" ht="14.25" customHeight="1">
      <c r="A31" s="21"/>
      <c r="B31" s="4">
        <v>130112</v>
      </c>
      <c r="C31" s="25" t="s">
        <v>281</v>
      </c>
      <c r="D31" s="295" t="s">
        <v>259</v>
      </c>
      <c r="E31" s="43">
        <v>-6.6</v>
      </c>
      <c r="F31" s="43">
        <v>-6.6</v>
      </c>
      <c r="G31" s="299"/>
      <c r="H31" s="299"/>
      <c r="I31" s="299"/>
      <c r="J31" s="299"/>
      <c r="K31" s="299"/>
      <c r="L31" s="299"/>
      <c r="M31" s="299"/>
      <c r="N31" s="299"/>
      <c r="O31" s="22"/>
      <c r="P31" s="4"/>
      <c r="Q31" s="4"/>
      <c r="R31" s="46">
        <f t="shared" si="2"/>
        <v>-6.6</v>
      </c>
    </row>
    <row r="32" spans="1:18" s="24" customFormat="1" ht="14.25" customHeight="1">
      <c r="A32" s="21"/>
      <c r="B32" s="4">
        <v>130115</v>
      </c>
      <c r="C32" s="25" t="s">
        <v>281</v>
      </c>
      <c r="D32" s="295" t="s">
        <v>298</v>
      </c>
      <c r="E32" s="43">
        <v>-26.222</v>
      </c>
      <c r="F32" s="43">
        <v>-26.222</v>
      </c>
      <c r="G32" s="299">
        <v>-19.609</v>
      </c>
      <c r="H32" s="299"/>
      <c r="I32" s="299"/>
      <c r="J32" s="299"/>
      <c r="K32" s="299"/>
      <c r="L32" s="299"/>
      <c r="M32" s="299"/>
      <c r="N32" s="299"/>
      <c r="O32" s="22"/>
      <c r="P32" s="4"/>
      <c r="Q32" s="4"/>
      <c r="R32" s="46">
        <f t="shared" si="2"/>
        <v>-26.222</v>
      </c>
    </row>
    <row r="33" spans="1:18" s="24" customFormat="1" ht="39.75" customHeight="1">
      <c r="A33" s="21"/>
      <c r="B33" s="4">
        <v>130203</v>
      </c>
      <c r="C33" s="25" t="s">
        <v>281</v>
      </c>
      <c r="D33" s="295" t="s">
        <v>299</v>
      </c>
      <c r="E33" s="43">
        <v>-72.109</v>
      </c>
      <c r="F33" s="43">
        <v>-72.109</v>
      </c>
      <c r="G33" s="299"/>
      <c r="H33" s="299"/>
      <c r="I33" s="299"/>
      <c r="J33" s="299"/>
      <c r="K33" s="299"/>
      <c r="L33" s="299"/>
      <c r="M33" s="299"/>
      <c r="N33" s="299"/>
      <c r="O33" s="22"/>
      <c r="P33" s="4"/>
      <c r="Q33" s="4"/>
      <c r="R33" s="46">
        <f t="shared" si="2"/>
        <v>-72.109</v>
      </c>
    </row>
    <row r="34" spans="1:18" s="24" customFormat="1" ht="14.25" customHeight="1">
      <c r="A34" s="21"/>
      <c r="B34" s="4"/>
      <c r="C34" s="25"/>
      <c r="D34" s="296" t="s">
        <v>137</v>
      </c>
      <c r="E34" s="43">
        <v>-6.048</v>
      </c>
      <c r="F34" s="43">
        <v>-6.048</v>
      </c>
      <c r="G34" s="299"/>
      <c r="H34" s="299"/>
      <c r="I34" s="299"/>
      <c r="J34" s="299"/>
      <c r="K34" s="299"/>
      <c r="L34" s="299"/>
      <c r="M34" s="299"/>
      <c r="N34" s="299"/>
      <c r="O34" s="22"/>
      <c r="P34" s="4"/>
      <c r="Q34" s="4"/>
      <c r="R34" s="46">
        <f t="shared" si="2"/>
        <v>-6.048</v>
      </c>
    </row>
    <row r="35" spans="1:18" s="24" customFormat="1" ht="14.25" customHeight="1">
      <c r="A35" s="21"/>
      <c r="B35" s="4">
        <v>130204</v>
      </c>
      <c r="C35" s="25" t="s">
        <v>281</v>
      </c>
      <c r="D35" s="295" t="s">
        <v>300</v>
      </c>
      <c r="E35" s="43">
        <v>-33.646</v>
      </c>
      <c r="F35" s="43">
        <v>-33.646</v>
      </c>
      <c r="G35" s="299"/>
      <c r="H35" s="299"/>
      <c r="I35" s="299"/>
      <c r="J35" s="299"/>
      <c r="K35" s="299"/>
      <c r="L35" s="299"/>
      <c r="M35" s="299"/>
      <c r="N35" s="299"/>
      <c r="O35" s="22"/>
      <c r="P35" s="4"/>
      <c r="Q35" s="4"/>
      <c r="R35" s="46">
        <f t="shared" si="2"/>
        <v>-33.646</v>
      </c>
    </row>
    <row r="36" spans="1:18" s="24" customFormat="1" ht="14.25" customHeight="1">
      <c r="A36" s="21"/>
      <c r="B36" s="4"/>
      <c r="C36" s="25"/>
      <c r="D36" s="296" t="s">
        <v>137</v>
      </c>
      <c r="E36" s="43">
        <v>-5.411</v>
      </c>
      <c r="F36" s="43">
        <v>-5.411</v>
      </c>
      <c r="G36" s="299"/>
      <c r="H36" s="299"/>
      <c r="I36" s="299"/>
      <c r="J36" s="299"/>
      <c r="K36" s="299"/>
      <c r="L36" s="299"/>
      <c r="M36" s="299"/>
      <c r="N36" s="299"/>
      <c r="O36" s="22"/>
      <c r="P36" s="4"/>
      <c r="Q36" s="4"/>
      <c r="R36" s="46">
        <f t="shared" si="2"/>
        <v>-5.411</v>
      </c>
    </row>
    <row r="37" spans="1:18" s="24" customFormat="1" ht="34.5" customHeight="1">
      <c r="A37" s="21"/>
      <c r="B37" s="25" t="s">
        <v>301</v>
      </c>
      <c r="C37" s="25" t="s">
        <v>281</v>
      </c>
      <c r="D37" s="295" t="s">
        <v>302</v>
      </c>
      <c r="E37" s="43">
        <v>-71.863</v>
      </c>
      <c r="F37" s="43">
        <v>-71.863</v>
      </c>
      <c r="G37" s="299"/>
      <c r="H37" s="299"/>
      <c r="I37" s="299"/>
      <c r="J37" s="299"/>
      <c r="K37" s="299"/>
      <c r="L37" s="299"/>
      <c r="M37" s="299"/>
      <c r="N37" s="299"/>
      <c r="O37" s="22"/>
      <c r="P37" s="4"/>
      <c r="Q37" s="4"/>
      <c r="R37" s="46">
        <f t="shared" si="2"/>
        <v>-71.863</v>
      </c>
    </row>
    <row r="38" spans="1:18" s="24" customFormat="1" ht="14.25" customHeight="1">
      <c r="A38" s="21"/>
      <c r="B38" s="158">
        <v>210107</v>
      </c>
      <c r="C38" s="25" t="s">
        <v>189</v>
      </c>
      <c r="D38" s="159" t="s">
        <v>190</v>
      </c>
      <c r="E38" s="47">
        <v>212</v>
      </c>
      <c r="F38" s="47">
        <v>212</v>
      </c>
      <c r="G38" s="23"/>
      <c r="H38" s="23"/>
      <c r="I38" s="22"/>
      <c r="J38" s="4"/>
      <c r="K38" s="22"/>
      <c r="L38" s="23"/>
      <c r="M38" s="23"/>
      <c r="N38" s="22"/>
      <c r="O38" s="22"/>
      <c r="P38" s="4"/>
      <c r="Q38" s="4"/>
      <c r="R38" s="46">
        <f t="shared" si="2"/>
        <v>212</v>
      </c>
    </row>
    <row r="39" spans="1:18" s="24" customFormat="1" ht="49.5" customHeight="1">
      <c r="A39" s="21"/>
      <c r="B39" s="100" t="s">
        <v>139</v>
      </c>
      <c r="C39" s="148"/>
      <c r="D39" s="144" t="s">
        <v>140</v>
      </c>
      <c r="E39" s="48">
        <f>E40+E42+E43+E44+E45+E49+E50</f>
        <v>469.52599999999995</v>
      </c>
      <c r="F39" s="48">
        <f aca="true" t="shared" si="3" ref="F39:Q39">F40+F42+F43+F44+F45+F49+F50</f>
        <v>469.52599999999995</v>
      </c>
      <c r="G39" s="48">
        <f t="shared" si="3"/>
        <v>-193.6</v>
      </c>
      <c r="H39" s="48">
        <f t="shared" si="3"/>
        <v>259.126</v>
      </c>
      <c r="I39" s="48">
        <f t="shared" si="3"/>
        <v>0</v>
      </c>
      <c r="J39" s="48">
        <f t="shared" si="3"/>
        <v>784</v>
      </c>
      <c r="K39" s="48">
        <f t="shared" si="3"/>
        <v>0</v>
      </c>
      <c r="L39" s="48">
        <f t="shared" si="3"/>
        <v>0</v>
      </c>
      <c r="M39" s="48">
        <f t="shared" si="3"/>
        <v>0</v>
      </c>
      <c r="N39" s="48">
        <f t="shared" si="3"/>
        <v>784</v>
      </c>
      <c r="O39" s="48">
        <f t="shared" si="3"/>
        <v>784</v>
      </c>
      <c r="P39" s="48">
        <f t="shared" si="3"/>
        <v>95.4</v>
      </c>
      <c r="Q39" s="48">
        <f t="shared" si="3"/>
        <v>504</v>
      </c>
      <c r="R39" s="42">
        <f aca="true" t="shared" si="4" ref="R39:R53">SUM(J39+E39)</f>
        <v>1253.5259999999998</v>
      </c>
    </row>
    <row r="40" spans="1:19" s="24" customFormat="1" ht="14.25" customHeight="1">
      <c r="A40" s="21"/>
      <c r="B40" s="25" t="s">
        <v>141</v>
      </c>
      <c r="C40" s="25" t="s">
        <v>142</v>
      </c>
      <c r="D40" s="26" t="s">
        <v>143</v>
      </c>
      <c r="E40" s="47">
        <f>409.7+188.6+9+7.6+17+24+30+11</f>
        <v>696.9</v>
      </c>
      <c r="F40" s="47">
        <f>409.7+188.6+9+7.6+17+24+30+11</f>
        <v>696.9</v>
      </c>
      <c r="G40" s="23"/>
      <c r="H40" s="47">
        <v>300</v>
      </c>
      <c r="I40" s="22"/>
      <c r="J40" s="47">
        <f>60.4+35+50</f>
        <v>145.4</v>
      </c>
      <c r="K40" s="22"/>
      <c r="L40" s="23"/>
      <c r="M40" s="23"/>
      <c r="N40" s="47">
        <f>60.4+35+50</f>
        <v>145.4</v>
      </c>
      <c r="O40" s="47">
        <f>60.4+35+50</f>
        <v>145.4</v>
      </c>
      <c r="P40" s="47">
        <f>60.4+35</f>
        <v>95.4</v>
      </c>
      <c r="Q40" s="47">
        <f>60.4+35</f>
        <v>95.4</v>
      </c>
      <c r="R40" s="46">
        <f t="shared" si="4"/>
        <v>842.3</v>
      </c>
      <c r="S40" s="316"/>
    </row>
    <row r="41" spans="1:18" s="24" customFormat="1" ht="14.25" customHeight="1">
      <c r="A41" s="21"/>
      <c r="B41" s="25"/>
      <c r="C41" s="25"/>
      <c r="D41" s="147" t="s">
        <v>137</v>
      </c>
      <c r="E41" s="47">
        <f>40.6+11</f>
        <v>51.6</v>
      </c>
      <c r="F41" s="47">
        <f>40.6+11</f>
        <v>51.6</v>
      </c>
      <c r="G41" s="23"/>
      <c r="H41" s="47"/>
      <c r="I41" s="22"/>
      <c r="J41" s="47">
        <v>50</v>
      </c>
      <c r="K41" s="22"/>
      <c r="L41" s="23"/>
      <c r="M41" s="23"/>
      <c r="N41" s="47">
        <v>50</v>
      </c>
      <c r="O41" s="47">
        <v>50</v>
      </c>
      <c r="P41" s="47"/>
      <c r="Q41" s="47"/>
      <c r="R41" s="46">
        <f t="shared" si="4"/>
        <v>101.6</v>
      </c>
    </row>
    <row r="42" spans="1:18" s="24" customFormat="1" ht="14.25" customHeight="1">
      <c r="A42" s="21"/>
      <c r="B42" s="25" t="s">
        <v>144</v>
      </c>
      <c r="C42" s="25" t="s">
        <v>145</v>
      </c>
      <c r="D42" s="26" t="s">
        <v>146</v>
      </c>
      <c r="E42" s="47">
        <v>7</v>
      </c>
      <c r="F42" s="47">
        <v>7</v>
      </c>
      <c r="G42" s="23"/>
      <c r="H42" s="23"/>
      <c r="I42" s="22"/>
      <c r="J42" s="4"/>
      <c r="K42" s="22"/>
      <c r="L42" s="23"/>
      <c r="M42" s="23"/>
      <c r="N42" s="22"/>
      <c r="O42" s="22"/>
      <c r="P42" s="4"/>
      <c r="Q42" s="4"/>
      <c r="R42" s="46">
        <f t="shared" si="4"/>
        <v>7</v>
      </c>
    </row>
    <row r="43" spans="1:18" s="24" customFormat="1" ht="14.25" customHeight="1">
      <c r="A43" s="21"/>
      <c r="B43" s="25" t="s">
        <v>147</v>
      </c>
      <c r="C43" s="25" t="s">
        <v>148</v>
      </c>
      <c r="D43" s="26" t="s">
        <v>149</v>
      </c>
      <c r="E43" s="47">
        <f>0.8+16.5</f>
        <v>17.3</v>
      </c>
      <c r="F43" s="47">
        <f>0.8+16.5</f>
        <v>17.3</v>
      </c>
      <c r="G43" s="23"/>
      <c r="H43" s="23"/>
      <c r="I43" s="22"/>
      <c r="J43" s="4"/>
      <c r="K43" s="22"/>
      <c r="L43" s="23"/>
      <c r="M43" s="23"/>
      <c r="N43" s="22"/>
      <c r="O43" s="22"/>
      <c r="P43" s="4"/>
      <c r="Q43" s="4"/>
      <c r="R43" s="46">
        <f t="shared" si="4"/>
        <v>17.3</v>
      </c>
    </row>
    <row r="44" spans="1:18" s="24" customFormat="1" ht="14.25" customHeight="1">
      <c r="A44" s="21"/>
      <c r="B44" s="25" t="s">
        <v>150</v>
      </c>
      <c r="C44" s="25" t="s">
        <v>151</v>
      </c>
      <c r="D44" s="149" t="s">
        <v>152</v>
      </c>
      <c r="E44" s="47">
        <v>0</v>
      </c>
      <c r="F44" s="47">
        <v>0</v>
      </c>
      <c r="G44" s="23"/>
      <c r="H44" s="23"/>
      <c r="I44" s="22"/>
      <c r="J44" s="47">
        <v>38.6</v>
      </c>
      <c r="K44" s="22"/>
      <c r="L44" s="23"/>
      <c r="M44" s="23"/>
      <c r="N44" s="47">
        <v>38.6</v>
      </c>
      <c r="O44" s="47">
        <v>38.6</v>
      </c>
      <c r="P44" s="4"/>
      <c r="Q44" s="47">
        <v>38.6</v>
      </c>
      <c r="R44" s="46">
        <f t="shared" si="4"/>
        <v>38.6</v>
      </c>
    </row>
    <row r="45" spans="1:18" s="24" customFormat="1" ht="14.25" customHeight="1">
      <c r="A45" s="21"/>
      <c r="B45" s="25" t="s">
        <v>153</v>
      </c>
      <c r="C45" s="25" t="s">
        <v>148</v>
      </c>
      <c r="D45" s="150" t="s">
        <v>154</v>
      </c>
      <c r="E45" s="47">
        <v>25</v>
      </c>
      <c r="F45" s="47">
        <v>25</v>
      </c>
      <c r="G45" s="23"/>
      <c r="H45" s="23"/>
      <c r="I45" s="22"/>
      <c r="J45" s="47">
        <v>430</v>
      </c>
      <c r="K45" s="22"/>
      <c r="L45" s="23"/>
      <c r="M45" s="23"/>
      <c r="N45" s="47">
        <v>430</v>
      </c>
      <c r="O45" s="47">
        <v>430</v>
      </c>
      <c r="P45" s="4"/>
      <c r="Q45" s="47">
        <v>200</v>
      </c>
      <c r="R45" s="46">
        <f t="shared" si="4"/>
        <v>455</v>
      </c>
    </row>
    <row r="46" spans="1:18" s="24" customFormat="1" ht="14.25" customHeight="1">
      <c r="A46" s="21"/>
      <c r="B46" s="25"/>
      <c r="C46" s="25"/>
      <c r="D46" s="291" t="s">
        <v>280</v>
      </c>
      <c r="E46" s="47"/>
      <c r="F46" s="47"/>
      <c r="G46" s="23"/>
      <c r="H46" s="23"/>
      <c r="I46" s="22"/>
      <c r="J46" s="47"/>
      <c r="K46" s="22"/>
      <c r="L46" s="23"/>
      <c r="M46" s="23"/>
      <c r="N46" s="47"/>
      <c r="O46" s="47"/>
      <c r="P46" s="4"/>
      <c r="Q46" s="47"/>
      <c r="R46" s="46">
        <f t="shared" si="4"/>
        <v>0</v>
      </c>
    </row>
    <row r="47" spans="1:18" s="24" customFormat="1" ht="32.25" customHeight="1">
      <c r="A47" s="21"/>
      <c r="B47" s="25"/>
      <c r="C47" s="25"/>
      <c r="D47" s="241" t="s">
        <v>284</v>
      </c>
      <c r="E47" s="47"/>
      <c r="F47" s="47"/>
      <c r="G47" s="23"/>
      <c r="H47" s="23"/>
      <c r="I47" s="22"/>
      <c r="J47" s="47">
        <v>230</v>
      </c>
      <c r="K47" s="22"/>
      <c r="L47" s="23"/>
      <c r="M47" s="23"/>
      <c r="N47" s="47">
        <v>230</v>
      </c>
      <c r="O47" s="47">
        <v>230</v>
      </c>
      <c r="P47" s="4"/>
      <c r="Q47" s="47">
        <v>0</v>
      </c>
      <c r="R47" s="46">
        <f t="shared" si="4"/>
        <v>230</v>
      </c>
    </row>
    <row r="48" spans="1:18" s="24" customFormat="1" ht="32.25" customHeight="1">
      <c r="A48" s="21"/>
      <c r="B48" s="25"/>
      <c r="C48" s="25"/>
      <c r="D48" s="292" t="s">
        <v>283</v>
      </c>
      <c r="E48" s="47"/>
      <c r="F48" s="47"/>
      <c r="G48" s="23"/>
      <c r="H48" s="23"/>
      <c r="I48" s="22"/>
      <c r="J48" s="47">
        <v>200</v>
      </c>
      <c r="K48" s="22"/>
      <c r="L48" s="23"/>
      <c r="M48" s="23"/>
      <c r="N48" s="47">
        <v>200</v>
      </c>
      <c r="O48" s="47">
        <v>200</v>
      </c>
      <c r="P48" s="4"/>
      <c r="Q48" s="47">
        <v>200</v>
      </c>
      <c r="R48" s="46">
        <f t="shared" si="4"/>
        <v>200</v>
      </c>
    </row>
    <row r="49" spans="1:18" s="24" customFormat="1" ht="14.25" customHeight="1">
      <c r="A49" s="21"/>
      <c r="B49" s="25" t="s">
        <v>155</v>
      </c>
      <c r="C49" s="25" t="s">
        <v>156</v>
      </c>
      <c r="D49" s="26" t="s">
        <v>157</v>
      </c>
      <c r="E49" s="47">
        <v>0</v>
      </c>
      <c r="F49" s="47">
        <v>0</v>
      </c>
      <c r="G49" s="23"/>
      <c r="H49" s="23"/>
      <c r="I49" s="22"/>
      <c r="J49" s="47">
        <v>170</v>
      </c>
      <c r="K49" s="22"/>
      <c r="L49" s="23"/>
      <c r="M49" s="23"/>
      <c r="N49" s="47">
        <v>170</v>
      </c>
      <c r="O49" s="47">
        <v>170</v>
      </c>
      <c r="P49" s="4"/>
      <c r="Q49" s="47">
        <v>170</v>
      </c>
      <c r="R49" s="46">
        <f t="shared" si="4"/>
        <v>170</v>
      </c>
    </row>
    <row r="50" spans="1:18" s="24" customFormat="1" ht="14.25" customHeight="1">
      <c r="A50" s="21"/>
      <c r="B50" s="25" t="s">
        <v>291</v>
      </c>
      <c r="C50" s="25" t="s">
        <v>281</v>
      </c>
      <c r="D50" s="295" t="s">
        <v>292</v>
      </c>
      <c r="E50" s="44">
        <v>-276.674</v>
      </c>
      <c r="F50" s="44">
        <v>-276.674</v>
      </c>
      <c r="G50" s="44">
        <v>-193.6</v>
      </c>
      <c r="H50" s="44">
        <v>-40.874</v>
      </c>
      <c r="I50" s="43"/>
      <c r="J50" s="47"/>
      <c r="K50" s="22"/>
      <c r="L50" s="23"/>
      <c r="M50" s="23"/>
      <c r="N50" s="47"/>
      <c r="O50" s="47"/>
      <c r="P50" s="4"/>
      <c r="Q50" s="47"/>
      <c r="R50" s="46">
        <f t="shared" si="4"/>
        <v>-276.674</v>
      </c>
    </row>
    <row r="51" spans="1:18" s="24" customFormat="1" ht="12.75" customHeight="1" hidden="1">
      <c r="A51" s="21"/>
      <c r="B51" s="4"/>
      <c r="C51" s="25"/>
      <c r="D51" s="296"/>
      <c r="E51" s="47"/>
      <c r="F51" s="47"/>
      <c r="G51" s="23"/>
      <c r="H51" s="23"/>
      <c r="I51" s="22"/>
      <c r="J51" s="47"/>
      <c r="K51" s="22"/>
      <c r="L51" s="23"/>
      <c r="M51" s="23"/>
      <c r="N51" s="47"/>
      <c r="O51" s="47"/>
      <c r="P51" s="4"/>
      <c r="Q51" s="47"/>
      <c r="R51" s="46">
        <f t="shared" si="4"/>
        <v>0</v>
      </c>
    </row>
    <row r="52" spans="1:18" s="24" customFormat="1" ht="14.25" customHeight="1">
      <c r="A52" s="21"/>
      <c r="B52" s="297" t="s">
        <v>293</v>
      </c>
      <c r="C52" s="25"/>
      <c r="D52" s="298" t="s">
        <v>294</v>
      </c>
      <c r="E52" s="42">
        <f>E53+E54+E55+E57+E58</f>
        <v>500.326</v>
      </c>
      <c r="F52" s="42">
        <f aca="true" t="shared" si="5" ref="F52:Q52">F53+F54+F55+F57+F58</f>
        <v>500.326</v>
      </c>
      <c r="G52" s="42">
        <f t="shared" si="5"/>
        <v>346.144</v>
      </c>
      <c r="H52" s="300">
        <f t="shared" si="5"/>
        <v>48.683</v>
      </c>
      <c r="I52" s="300">
        <f t="shared" si="5"/>
        <v>0</v>
      </c>
      <c r="J52" s="300">
        <f t="shared" si="5"/>
        <v>0</v>
      </c>
      <c r="K52" s="300">
        <f t="shared" si="5"/>
        <v>0</v>
      </c>
      <c r="L52" s="300">
        <f t="shared" si="5"/>
        <v>0</v>
      </c>
      <c r="M52" s="300">
        <f t="shared" si="5"/>
        <v>0</v>
      </c>
      <c r="N52" s="300">
        <f t="shared" si="5"/>
        <v>0</v>
      </c>
      <c r="O52" s="300">
        <f t="shared" si="5"/>
        <v>0</v>
      </c>
      <c r="P52" s="300">
        <f t="shared" si="5"/>
        <v>0</v>
      </c>
      <c r="Q52" s="42">
        <f t="shared" si="5"/>
        <v>0</v>
      </c>
      <c r="R52" s="42">
        <f>SUM(J52+E52)</f>
        <v>500.326</v>
      </c>
    </row>
    <row r="53" spans="1:18" s="24" customFormat="1" ht="14.25" customHeight="1">
      <c r="A53" s="21"/>
      <c r="B53" s="25" t="s">
        <v>295</v>
      </c>
      <c r="C53" s="25" t="s">
        <v>84</v>
      </c>
      <c r="D53" s="26" t="s">
        <v>296</v>
      </c>
      <c r="E53" s="305">
        <v>3.185</v>
      </c>
      <c r="F53" s="305">
        <v>3.185</v>
      </c>
      <c r="G53" s="43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46">
        <f t="shared" si="4"/>
        <v>3.185</v>
      </c>
    </row>
    <row r="54" spans="1:18" s="24" customFormat="1" ht="14.25" customHeight="1">
      <c r="A54" s="21"/>
      <c r="B54" s="4">
        <v>130102</v>
      </c>
      <c r="C54" s="25" t="s">
        <v>281</v>
      </c>
      <c r="D54" s="295" t="s">
        <v>282</v>
      </c>
      <c r="E54" s="305">
        <v>18.027</v>
      </c>
      <c r="F54" s="305">
        <v>18.027</v>
      </c>
      <c r="G54" s="305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43">
        <f>SUM(J54+E54)</f>
        <v>18.027</v>
      </c>
    </row>
    <row r="55" spans="1:18" s="24" customFormat="1" ht="14.25" customHeight="1">
      <c r="A55" s="21"/>
      <c r="B55" s="25" t="s">
        <v>291</v>
      </c>
      <c r="C55" s="25" t="s">
        <v>281</v>
      </c>
      <c r="D55" s="295" t="s">
        <v>292</v>
      </c>
      <c r="E55" s="305">
        <v>440.443</v>
      </c>
      <c r="F55" s="305">
        <v>440.443</v>
      </c>
      <c r="G55" s="305">
        <v>321.435</v>
      </c>
      <c r="H55" s="44">
        <v>48.683</v>
      </c>
      <c r="I55" s="43"/>
      <c r="J55" s="44"/>
      <c r="K55" s="43"/>
      <c r="L55" s="44"/>
      <c r="M55" s="44"/>
      <c r="N55" s="44"/>
      <c r="O55" s="299"/>
      <c r="P55" s="299"/>
      <c r="Q55" s="299"/>
      <c r="R55" s="43">
        <f>SUM(J55+E55)</f>
        <v>440.443</v>
      </c>
    </row>
    <row r="56" spans="1:18" s="24" customFormat="1" ht="14.25" customHeight="1">
      <c r="A56" s="21"/>
      <c r="B56" s="25"/>
      <c r="C56" s="25"/>
      <c r="D56" s="296" t="s">
        <v>137</v>
      </c>
      <c r="E56" s="305">
        <v>11.459</v>
      </c>
      <c r="F56" s="305">
        <v>11.459</v>
      </c>
      <c r="G56" s="305">
        <v>9.391</v>
      </c>
      <c r="H56" s="44"/>
      <c r="I56" s="43"/>
      <c r="J56" s="44"/>
      <c r="K56" s="43"/>
      <c r="L56" s="44"/>
      <c r="M56" s="44"/>
      <c r="N56" s="44"/>
      <c r="O56" s="299"/>
      <c r="P56" s="299"/>
      <c r="Q56" s="299"/>
      <c r="R56" s="43">
        <f>SUM(J56+E56)</f>
        <v>11.459</v>
      </c>
    </row>
    <row r="57" spans="1:18" s="24" customFormat="1" ht="14.25" customHeight="1">
      <c r="A57" s="21"/>
      <c r="B57" s="4">
        <v>130112</v>
      </c>
      <c r="C57" s="25" t="s">
        <v>281</v>
      </c>
      <c r="D57" s="295" t="s">
        <v>259</v>
      </c>
      <c r="E57" s="305">
        <v>6.6</v>
      </c>
      <c r="F57" s="305">
        <v>6.6</v>
      </c>
      <c r="G57" s="305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43">
        <f>SUM(J57+E57)</f>
        <v>6.6</v>
      </c>
    </row>
    <row r="58" spans="1:18" s="24" customFormat="1" ht="14.25" customHeight="1">
      <c r="A58" s="21"/>
      <c r="B58" s="4">
        <v>130113</v>
      </c>
      <c r="C58" s="25" t="s">
        <v>281</v>
      </c>
      <c r="D58" s="295" t="s">
        <v>297</v>
      </c>
      <c r="E58" s="305">
        <v>32.071</v>
      </c>
      <c r="F58" s="305">
        <v>32.071</v>
      </c>
      <c r="G58" s="305">
        <v>24.709</v>
      </c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43">
        <f>SUM(J58+E58)</f>
        <v>32.071</v>
      </c>
    </row>
    <row r="59" spans="1:18" s="24" customFormat="1" ht="14.25" customHeight="1">
      <c r="A59" s="21"/>
      <c r="B59" s="100" t="s">
        <v>81</v>
      </c>
      <c r="C59" s="25"/>
      <c r="D59" s="102" t="s">
        <v>82</v>
      </c>
      <c r="E59" s="42">
        <f>E61+E62+E64+E66+E67+E68</f>
        <v>3580.84</v>
      </c>
      <c r="F59" s="42">
        <f aca="true" t="shared" si="6" ref="F59:Q59">F61+F62+F64+F66+F67+F68</f>
        <v>3580.84</v>
      </c>
      <c r="G59" s="42">
        <f t="shared" si="6"/>
        <v>0</v>
      </c>
      <c r="H59" s="42">
        <f t="shared" si="6"/>
        <v>0</v>
      </c>
      <c r="I59" s="42">
        <f t="shared" si="6"/>
        <v>0</v>
      </c>
      <c r="J59" s="42">
        <f t="shared" si="6"/>
        <v>0</v>
      </c>
      <c r="K59" s="42">
        <f t="shared" si="6"/>
        <v>0</v>
      </c>
      <c r="L59" s="42">
        <f t="shared" si="6"/>
        <v>0</v>
      </c>
      <c r="M59" s="42">
        <f t="shared" si="6"/>
        <v>0</v>
      </c>
      <c r="N59" s="42">
        <f t="shared" si="6"/>
        <v>0</v>
      </c>
      <c r="O59" s="42">
        <f t="shared" si="6"/>
        <v>0</v>
      </c>
      <c r="P59" s="42">
        <f t="shared" si="6"/>
        <v>0</v>
      </c>
      <c r="Q59" s="42">
        <f t="shared" si="6"/>
        <v>0</v>
      </c>
      <c r="R59" s="42">
        <f aca="true" t="shared" si="7" ref="R59:R75">SUM(J59+E59)</f>
        <v>3580.84</v>
      </c>
    </row>
    <row r="60" spans="1:18" s="24" customFormat="1" ht="14.25" customHeight="1" hidden="1">
      <c r="A60" s="21"/>
      <c r="B60" s="4"/>
      <c r="C60" s="4"/>
      <c r="D60" s="11"/>
      <c r="E60" s="45"/>
      <c r="F60" s="43"/>
      <c r="G60" s="44"/>
      <c r="H60" s="44"/>
      <c r="I60" s="43"/>
      <c r="J60" s="45"/>
      <c r="K60" s="43"/>
      <c r="L60" s="44"/>
      <c r="M60" s="44"/>
      <c r="N60" s="43"/>
      <c r="O60" s="43"/>
      <c r="P60" s="45"/>
      <c r="Q60" s="45"/>
      <c r="R60" s="46">
        <f t="shared" si="7"/>
        <v>0</v>
      </c>
    </row>
    <row r="61" spans="1:18" s="24" customFormat="1" ht="14.25" customHeight="1">
      <c r="A61" s="21"/>
      <c r="B61" s="151" t="s">
        <v>171</v>
      </c>
      <c r="C61" s="151" t="s">
        <v>172</v>
      </c>
      <c r="D61" s="152" t="s">
        <v>173</v>
      </c>
      <c r="E61" s="45">
        <v>60</v>
      </c>
      <c r="F61" s="43">
        <v>60</v>
      </c>
      <c r="G61" s="44"/>
      <c r="H61" s="44"/>
      <c r="I61" s="43"/>
      <c r="J61" s="45"/>
      <c r="K61" s="43"/>
      <c r="L61" s="44"/>
      <c r="M61" s="44"/>
      <c r="N61" s="43"/>
      <c r="O61" s="43"/>
      <c r="P61" s="45"/>
      <c r="Q61" s="45"/>
      <c r="R61" s="46">
        <f t="shared" si="7"/>
        <v>60</v>
      </c>
    </row>
    <row r="62" spans="1:18" s="24" customFormat="1" ht="14.25" customHeight="1">
      <c r="A62" s="21"/>
      <c r="B62" s="103" t="s">
        <v>83</v>
      </c>
      <c r="C62" s="103" t="s">
        <v>84</v>
      </c>
      <c r="D62" s="104" t="s">
        <v>85</v>
      </c>
      <c r="E62" s="47">
        <v>159</v>
      </c>
      <c r="F62" s="47">
        <v>159</v>
      </c>
      <c r="G62" s="44"/>
      <c r="H62" s="44"/>
      <c r="I62" s="43"/>
      <c r="J62" s="45"/>
      <c r="K62" s="43"/>
      <c r="L62" s="44"/>
      <c r="M62" s="44"/>
      <c r="N62" s="43"/>
      <c r="O62" s="43"/>
      <c r="P62" s="45"/>
      <c r="Q62" s="45"/>
      <c r="R62" s="46">
        <f t="shared" si="7"/>
        <v>159</v>
      </c>
    </row>
    <row r="63" spans="1:18" s="24" customFormat="1" ht="14.25" customHeight="1">
      <c r="A63" s="21"/>
      <c r="B63" s="25"/>
      <c r="C63" s="25"/>
      <c r="D63" s="101" t="s">
        <v>86</v>
      </c>
      <c r="E63" s="105">
        <v>159</v>
      </c>
      <c r="F63" s="105">
        <v>159</v>
      </c>
      <c r="G63" s="44"/>
      <c r="H63" s="44"/>
      <c r="I63" s="43"/>
      <c r="J63" s="45"/>
      <c r="K63" s="43"/>
      <c r="L63" s="44"/>
      <c r="M63" s="44"/>
      <c r="N63" s="43"/>
      <c r="O63" s="43"/>
      <c r="P63" s="45"/>
      <c r="Q63" s="45"/>
      <c r="R63" s="46">
        <f t="shared" si="7"/>
        <v>159</v>
      </c>
    </row>
    <row r="64" spans="1:18" s="24" customFormat="1" ht="14.25" customHeight="1">
      <c r="A64" s="21"/>
      <c r="B64" s="103" t="s">
        <v>87</v>
      </c>
      <c r="C64" s="103" t="s">
        <v>88</v>
      </c>
      <c r="D64" s="104" t="s">
        <v>89</v>
      </c>
      <c r="E64" s="49">
        <v>3075</v>
      </c>
      <c r="F64" s="49">
        <v>3075</v>
      </c>
      <c r="G64" s="44"/>
      <c r="H64" s="44"/>
      <c r="I64" s="43"/>
      <c r="J64" s="45"/>
      <c r="K64" s="43"/>
      <c r="L64" s="44"/>
      <c r="M64" s="44"/>
      <c r="N64" s="43"/>
      <c r="O64" s="43"/>
      <c r="P64" s="45"/>
      <c r="Q64" s="45"/>
      <c r="R64" s="46">
        <f t="shared" si="7"/>
        <v>3075</v>
      </c>
    </row>
    <row r="65" spans="1:18" s="24" customFormat="1" ht="14.25" customHeight="1">
      <c r="A65" s="21"/>
      <c r="B65" s="25"/>
      <c r="C65" s="25"/>
      <c r="D65" s="101" t="s">
        <v>86</v>
      </c>
      <c r="E65" s="106">
        <v>3075</v>
      </c>
      <c r="F65" s="106">
        <v>3075</v>
      </c>
      <c r="G65" s="44"/>
      <c r="H65" s="44"/>
      <c r="I65" s="43"/>
      <c r="J65" s="45"/>
      <c r="K65" s="43"/>
      <c r="L65" s="44"/>
      <c r="M65" s="44"/>
      <c r="N65" s="43"/>
      <c r="O65" s="43"/>
      <c r="P65" s="45"/>
      <c r="Q65" s="45"/>
      <c r="R65" s="46">
        <f t="shared" si="7"/>
        <v>3075</v>
      </c>
    </row>
    <row r="66" spans="1:18" s="24" customFormat="1" ht="14.25" customHeight="1">
      <c r="A66" s="21"/>
      <c r="B66" s="25" t="s">
        <v>165</v>
      </c>
      <c r="C66" s="25" t="s">
        <v>166</v>
      </c>
      <c r="D66" s="26" t="s">
        <v>167</v>
      </c>
      <c r="E66" s="45">
        <v>61.84</v>
      </c>
      <c r="F66" s="43">
        <v>61.84</v>
      </c>
      <c r="G66" s="44"/>
      <c r="H66" s="44"/>
      <c r="I66" s="43"/>
      <c r="J66" s="45"/>
      <c r="K66" s="43"/>
      <c r="L66" s="44"/>
      <c r="M66" s="44"/>
      <c r="N66" s="43"/>
      <c r="O66" s="43"/>
      <c r="P66" s="45"/>
      <c r="Q66" s="45"/>
      <c r="R66" s="46">
        <f t="shared" si="7"/>
        <v>61.84</v>
      </c>
    </row>
    <row r="67" spans="1:18" ht="31.5">
      <c r="A67" s="12"/>
      <c r="B67" s="25" t="s">
        <v>168</v>
      </c>
      <c r="C67" s="25" t="s">
        <v>169</v>
      </c>
      <c r="D67" s="26" t="s">
        <v>170</v>
      </c>
      <c r="E67" s="106">
        <v>25</v>
      </c>
      <c r="F67" s="106">
        <v>25</v>
      </c>
      <c r="G67" s="49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6">
        <f t="shared" si="7"/>
        <v>25</v>
      </c>
    </row>
    <row r="68" spans="1:18" ht="15.75">
      <c r="A68" s="12"/>
      <c r="B68" s="153" t="s">
        <v>176</v>
      </c>
      <c r="C68" s="153" t="s">
        <v>172</v>
      </c>
      <c r="D68" s="152" t="s">
        <v>177</v>
      </c>
      <c r="E68" s="49">
        <v>200</v>
      </c>
      <c r="F68" s="49">
        <v>200</v>
      </c>
      <c r="G68" s="49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6">
        <f t="shared" si="7"/>
        <v>200</v>
      </c>
    </row>
    <row r="69" spans="1:18" ht="15.75">
      <c r="A69" s="12"/>
      <c r="B69" s="154">
        <v>24</v>
      </c>
      <c r="C69" s="25"/>
      <c r="D69" s="144" t="s">
        <v>158</v>
      </c>
      <c r="E69" s="50">
        <f>E70+E71</f>
        <v>70</v>
      </c>
      <c r="F69" s="50">
        <f aca="true" t="shared" si="8" ref="F69:Q69">F70+F71</f>
        <v>70</v>
      </c>
      <c r="G69" s="50">
        <f t="shared" si="8"/>
        <v>0</v>
      </c>
      <c r="H69" s="50">
        <f t="shared" si="8"/>
        <v>0</v>
      </c>
      <c r="I69" s="50">
        <f t="shared" si="8"/>
        <v>0</v>
      </c>
      <c r="J69" s="50">
        <f t="shared" si="8"/>
        <v>0</v>
      </c>
      <c r="K69" s="50">
        <f t="shared" si="8"/>
        <v>0</v>
      </c>
      <c r="L69" s="50">
        <f t="shared" si="8"/>
        <v>0</v>
      </c>
      <c r="M69" s="50">
        <f t="shared" si="8"/>
        <v>0</v>
      </c>
      <c r="N69" s="50">
        <f t="shared" si="8"/>
        <v>0</v>
      </c>
      <c r="O69" s="50">
        <f t="shared" si="8"/>
        <v>0</v>
      </c>
      <c r="P69" s="50">
        <f t="shared" si="8"/>
        <v>0</v>
      </c>
      <c r="Q69" s="50">
        <f t="shared" si="8"/>
        <v>0</v>
      </c>
      <c r="R69" s="42">
        <f t="shared" si="7"/>
        <v>70</v>
      </c>
    </row>
    <row r="70" spans="1:18" ht="15.75">
      <c r="A70" s="12"/>
      <c r="B70" s="25" t="s">
        <v>159</v>
      </c>
      <c r="C70" s="25" t="s">
        <v>160</v>
      </c>
      <c r="D70" s="26" t="s">
        <v>161</v>
      </c>
      <c r="E70" s="49">
        <v>25</v>
      </c>
      <c r="F70" s="49">
        <v>25</v>
      </c>
      <c r="G70" s="39"/>
      <c r="H70" s="49"/>
      <c r="I70" s="40"/>
      <c r="J70" s="40"/>
      <c r="K70" s="40"/>
      <c r="L70" s="39"/>
      <c r="M70" s="39"/>
      <c r="N70" s="40"/>
      <c r="O70" s="40"/>
      <c r="P70" s="40"/>
      <c r="Q70" s="40"/>
      <c r="R70" s="46">
        <f t="shared" si="7"/>
        <v>25</v>
      </c>
    </row>
    <row r="71" spans="1:18" ht="15.75">
      <c r="A71" s="12"/>
      <c r="B71" s="25" t="s">
        <v>162</v>
      </c>
      <c r="C71" s="25" t="s">
        <v>163</v>
      </c>
      <c r="D71" s="26" t="s">
        <v>164</v>
      </c>
      <c r="E71" s="49">
        <v>45</v>
      </c>
      <c r="F71" s="49">
        <v>45</v>
      </c>
      <c r="G71" s="39"/>
      <c r="H71" s="49"/>
      <c r="I71" s="40"/>
      <c r="J71" s="40"/>
      <c r="K71" s="40"/>
      <c r="L71" s="39"/>
      <c r="M71" s="39"/>
      <c r="N71" s="40"/>
      <c r="O71" s="40"/>
      <c r="P71" s="40"/>
      <c r="Q71" s="40"/>
      <c r="R71" s="46">
        <f t="shared" si="7"/>
        <v>45</v>
      </c>
    </row>
    <row r="72" spans="1:18" ht="15.75">
      <c r="A72" s="12"/>
      <c r="B72" s="157">
        <v>75</v>
      </c>
      <c r="C72" s="143"/>
      <c r="D72" s="144" t="s">
        <v>188</v>
      </c>
      <c r="E72" s="50">
        <f>E73+E74</f>
        <v>240</v>
      </c>
      <c r="F72" s="50">
        <f aca="true" t="shared" si="9" ref="F72:Q72">F73+F74</f>
        <v>240</v>
      </c>
      <c r="G72" s="50">
        <f t="shared" si="9"/>
        <v>0</v>
      </c>
      <c r="H72" s="50">
        <f t="shared" si="9"/>
        <v>0</v>
      </c>
      <c r="I72" s="50">
        <f t="shared" si="9"/>
        <v>0</v>
      </c>
      <c r="J72" s="50">
        <f t="shared" si="9"/>
        <v>250</v>
      </c>
      <c r="K72" s="50">
        <f t="shared" si="9"/>
        <v>0</v>
      </c>
      <c r="L72" s="50">
        <f t="shared" si="9"/>
        <v>0</v>
      </c>
      <c r="M72" s="50">
        <f t="shared" si="9"/>
        <v>0</v>
      </c>
      <c r="N72" s="50">
        <f t="shared" si="9"/>
        <v>250</v>
      </c>
      <c r="O72" s="50">
        <f t="shared" si="9"/>
        <v>250</v>
      </c>
      <c r="P72" s="50">
        <f t="shared" si="9"/>
        <v>0</v>
      </c>
      <c r="Q72" s="50">
        <f t="shared" si="9"/>
        <v>250</v>
      </c>
      <c r="R72" s="42">
        <f t="shared" si="7"/>
        <v>490</v>
      </c>
    </row>
    <row r="73" spans="1:18" ht="15.75">
      <c r="A73" s="12"/>
      <c r="B73" s="4">
        <v>250315</v>
      </c>
      <c r="C73" s="25" t="s">
        <v>186</v>
      </c>
      <c r="D73" s="156" t="s">
        <v>187</v>
      </c>
      <c r="E73" s="49">
        <v>240</v>
      </c>
      <c r="F73" s="49">
        <v>240</v>
      </c>
      <c r="G73" s="39"/>
      <c r="H73" s="49"/>
      <c r="I73" s="40"/>
      <c r="J73" s="40"/>
      <c r="K73" s="40"/>
      <c r="L73" s="39"/>
      <c r="M73" s="39"/>
      <c r="N73" s="40"/>
      <c r="O73" s="40"/>
      <c r="P73" s="40"/>
      <c r="Q73" s="40"/>
      <c r="R73" s="46">
        <f t="shared" si="7"/>
        <v>240</v>
      </c>
    </row>
    <row r="74" spans="1:18" ht="15.75">
      <c r="A74" s="12"/>
      <c r="B74" s="225">
        <v>250324</v>
      </c>
      <c r="C74" s="151" t="s">
        <v>186</v>
      </c>
      <c r="D74" s="241" t="s">
        <v>313</v>
      </c>
      <c r="E74" s="49"/>
      <c r="F74" s="49"/>
      <c r="G74" s="39"/>
      <c r="H74" s="49"/>
      <c r="I74" s="40"/>
      <c r="J74" s="40">
        <v>250</v>
      </c>
      <c r="K74" s="40"/>
      <c r="L74" s="39"/>
      <c r="M74" s="39"/>
      <c r="N74" s="40">
        <v>250</v>
      </c>
      <c r="O74" s="40">
        <v>250</v>
      </c>
      <c r="P74" s="40"/>
      <c r="Q74" s="40">
        <v>250</v>
      </c>
      <c r="R74" s="46">
        <f t="shared" si="7"/>
        <v>250</v>
      </c>
    </row>
    <row r="75" spans="1:18" ht="16.5" thickBot="1">
      <c r="A75" s="12"/>
      <c r="B75" s="4"/>
      <c r="C75" s="25"/>
      <c r="D75" s="28" t="s">
        <v>13</v>
      </c>
      <c r="E75" s="51">
        <f aca="true" t="shared" si="10" ref="E75:Q75">E21+E23+E39+E52+E59+E69+E72</f>
        <v>6101.1</v>
      </c>
      <c r="F75" s="51">
        <f t="shared" si="10"/>
        <v>6101.1</v>
      </c>
      <c r="G75" s="51">
        <f t="shared" si="10"/>
        <v>556.835</v>
      </c>
      <c r="H75" s="51">
        <f t="shared" si="10"/>
        <v>466.80899999999997</v>
      </c>
      <c r="I75" s="51">
        <f t="shared" si="10"/>
        <v>0</v>
      </c>
      <c r="J75" s="51">
        <f t="shared" si="10"/>
        <v>1305</v>
      </c>
      <c r="K75" s="51">
        <f t="shared" si="10"/>
        <v>0</v>
      </c>
      <c r="L75" s="51">
        <f t="shared" si="10"/>
        <v>0</v>
      </c>
      <c r="M75" s="51">
        <f t="shared" si="10"/>
        <v>0</v>
      </c>
      <c r="N75" s="51">
        <f t="shared" si="10"/>
        <v>1305</v>
      </c>
      <c r="O75" s="51">
        <f t="shared" si="10"/>
        <v>1305</v>
      </c>
      <c r="P75" s="51">
        <f t="shared" si="10"/>
        <v>366.4</v>
      </c>
      <c r="Q75" s="51">
        <f t="shared" si="10"/>
        <v>1025</v>
      </c>
      <c r="R75" s="42">
        <f t="shared" si="7"/>
        <v>7406.1</v>
      </c>
    </row>
    <row r="76" spans="2:18" ht="15.75">
      <c r="B76" s="29"/>
      <c r="C76" s="30"/>
      <c r="D76" s="29"/>
      <c r="E76" s="27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27"/>
    </row>
    <row r="77" spans="2:15" ht="15.75">
      <c r="B77" s="29"/>
      <c r="C77" s="30"/>
      <c r="D77" s="3"/>
      <c r="E77" s="323"/>
      <c r="F77" s="323"/>
      <c r="O77" s="3"/>
    </row>
    <row r="78" spans="2:5" ht="15.75">
      <c r="B78" s="32"/>
      <c r="C78" s="33"/>
      <c r="D78" s="32"/>
      <c r="E78" s="3"/>
    </row>
    <row r="79" spans="2:5" ht="15.75">
      <c r="B79" s="32"/>
      <c r="C79" s="33"/>
      <c r="D79" s="32"/>
      <c r="E79" s="3"/>
    </row>
    <row r="80" spans="2:4" ht="15.75">
      <c r="B80" s="32"/>
      <c r="C80" s="33"/>
      <c r="D80" s="32"/>
    </row>
    <row r="81" spans="2:4" ht="15.75">
      <c r="B81" s="32"/>
      <c r="C81" s="33"/>
      <c r="D81" s="32"/>
    </row>
    <row r="82" spans="2:4" ht="15.75">
      <c r="B82" s="32"/>
      <c r="C82" s="33"/>
      <c r="D82" s="32"/>
    </row>
    <row r="83" spans="2:4" ht="15.75">
      <c r="B83" s="32"/>
      <c r="C83" s="33"/>
      <c r="D83" s="32"/>
    </row>
    <row r="84" spans="2:4" ht="15.75">
      <c r="B84" s="32"/>
      <c r="C84" s="33"/>
      <c r="D84" s="32"/>
    </row>
    <row r="85" spans="2:3" ht="15.75">
      <c r="B85" s="32"/>
      <c r="C85" s="33"/>
    </row>
    <row r="86" spans="2:3" ht="15.75">
      <c r="B86" s="32"/>
      <c r="C86" s="33"/>
    </row>
  </sheetData>
  <mergeCells count="25">
    <mergeCell ref="Q14:Q15"/>
    <mergeCell ref="M15:M17"/>
    <mergeCell ref="O15:O16"/>
    <mergeCell ref="A13:A16"/>
    <mergeCell ref="B13:B17"/>
    <mergeCell ref="C13:C16"/>
    <mergeCell ref="E13:I13"/>
    <mergeCell ref="G15:G17"/>
    <mergeCell ref="H15:H17"/>
    <mergeCell ref="D13:D17"/>
    <mergeCell ref="J13:P13"/>
    <mergeCell ref="O14:P14"/>
    <mergeCell ref="J3:S3"/>
    <mergeCell ref="J4:S4"/>
    <mergeCell ref="J5:S5"/>
    <mergeCell ref="R13:R17"/>
    <mergeCell ref="J14:J17"/>
    <mergeCell ref="K14:K17"/>
    <mergeCell ref="L14:M14"/>
    <mergeCell ref="N14:N17"/>
    <mergeCell ref="L15:L17"/>
    <mergeCell ref="E14:E17"/>
    <mergeCell ref="F14:F17"/>
    <mergeCell ref="G14:H14"/>
    <mergeCell ref="I14:I17"/>
  </mergeCells>
  <printOptions/>
  <pageMargins left="0.24" right="0.16" top="0.08" bottom="0.09" header="0.08" footer="0.08"/>
  <pageSetup fitToHeight="2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="75" zoomScaleNormal="75" workbookViewId="0" topLeftCell="E1">
      <selection activeCell="E81" sqref="E81"/>
    </sheetView>
  </sheetViews>
  <sheetFormatPr defaultColWidth="9.33203125" defaultRowHeight="12.75"/>
  <cols>
    <col min="1" max="1" width="11.5" style="243" customWidth="1"/>
    <col min="2" max="2" width="12" style="243" customWidth="1"/>
    <col min="3" max="3" width="13.83203125" style="243" customWidth="1"/>
    <col min="4" max="4" width="62" style="243" customWidth="1"/>
    <col min="5" max="5" width="118.5" style="243" customWidth="1"/>
    <col min="6" max="7" width="16.83203125" style="243" customWidth="1"/>
    <col min="8" max="8" width="16" style="243" customWidth="1"/>
    <col min="9" max="9" width="19.66015625" style="243" customWidth="1"/>
    <col min="10" max="10" width="0.65625" style="243" hidden="1" customWidth="1"/>
    <col min="11" max="11" width="10.5" style="243" hidden="1" customWidth="1"/>
    <col min="12" max="12" width="24.16015625" style="243" customWidth="1"/>
    <col min="13" max="13" width="10.16015625" style="243" hidden="1" customWidth="1"/>
    <col min="14" max="14" width="22.83203125" style="243" customWidth="1"/>
    <col min="15" max="15" width="20.16015625" style="243" customWidth="1"/>
    <col min="16" max="16" width="23.83203125" style="243" customWidth="1"/>
    <col min="17" max="17" width="13" style="243" hidden="1" customWidth="1"/>
    <col min="18" max="18" width="0" style="243" hidden="1" customWidth="1"/>
    <col min="19" max="19" width="16.16015625" style="243" customWidth="1"/>
    <col min="20" max="16384" width="9.33203125" style="243" customWidth="1"/>
  </cols>
  <sheetData>
    <row r="1" spans="15:18" ht="18.75">
      <c r="O1" s="244" t="s">
        <v>234</v>
      </c>
      <c r="P1" s="244"/>
      <c r="Q1" s="244"/>
      <c r="R1" s="244"/>
    </row>
    <row r="2" spans="12:19" ht="114" customHeight="1">
      <c r="L2" s="245"/>
      <c r="O2" s="353" t="s">
        <v>326</v>
      </c>
      <c r="P2" s="353"/>
      <c r="Q2" s="353"/>
      <c r="R2" s="353"/>
      <c r="S2" s="353"/>
    </row>
    <row r="3" spans="1:19" ht="12" customHeight="1">
      <c r="A3" s="246"/>
      <c r="B3" s="246"/>
      <c r="C3" s="246"/>
      <c r="D3" s="41"/>
      <c r="E3" s="41"/>
      <c r="F3" s="354" t="s">
        <v>235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ht="27.75" customHeight="1">
      <c r="A4" s="246"/>
      <c r="B4" s="246"/>
      <c r="C4" s="246"/>
      <c r="D4" s="41"/>
      <c r="E4" s="41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</row>
    <row r="5" spans="1:19" ht="46.5" customHeight="1">
      <c r="A5" s="356" t="s">
        <v>236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</row>
    <row r="6" ht="12.75" hidden="1"/>
    <row r="7" ht="12.75" hidden="1"/>
    <row r="8" ht="15.75">
      <c r="P8" s="73" t="s">
        <v>211</v>
      </c>
    </row>
    <row r="9" spans="1:22" ht="102" customHeight="1">
      <c r="A9" s="357" t="s">
        <v>237</v>
      </c>
      <c r="B9" s="357" t="s">
        <v>19</v>
      </c>
      <c r="C9" s="357" t="s">
        <v>17</v>
      </c>
      <c r="D9" s="358" t="s">
        <v>238</v>
      </c>
      <c r="E9" s="359" t="s">
        <v>239</v>
      </c>
      <c r="F9" s="359" t="s">
        <v>240</v>
      </c>
      <c r="G9" s="359" t="s">
        <v>241</v>
      </c>
      <c r="H9" s="359" t="s">
        <v>242</v>
      </c>
      <c r="I9" s="359" t="s">
        <v>243</v>
      </c>
      <c r="J9" s="225"/>
      <c r="K9" s="225"/>
      <c r="L9" s="359" t="s">
        <v>244</v>
      </c>
      <c r="M9" s="359"/>
      <c r="N9" s="359"/>
      <c r="O9" s="359"/>
      <c r="P9" s="359"/>
      <c r="Q9" s="359"/>
      <c r="R9" s="359"/>
      <c r="S9" s="362" t="s">
        <v>245</v>
      </c>
      <c r="T9" s="247"/>
      <c r="U9" s="247"/>
      <c r="V9" s="247"/>
    </row>
    <row r="10" spans="1:22" ht="57" customHeight="1">
      <c r="A10" s="357"/>
      <c r="B10" s="357"/>
      <c r="C10" s="357"/>
      <c r="D10" s="358"/>
      <c r="E10" s="359"/>
      <c r="F10" s="359"/>
      <c r="G10" s="359"/>
      <c r="H10" s="359"/>
      <c r="I10" s="359"/>
      <c r="J10" s="225"/>
      <c r="K10" s="225"/>
      <c r="L10" s="363" t="s">
        <v>246</v>
      </c>
      <c r="M10" s="248"/>
      <c r="N10" s="360" t="s">
        <v>247</v>
      </c>
      <c r="O10" s="363" t="s">
        <v>248</v>
      </c>
      <c r="P10" s="359" t="s">
        <v>249</v>
      </c>
      <c r="Q10" s="360" t="s">
        <v>250</v>
      </c>
      <c r="R10" s="360" t="s">
        <v>251</v>
      </c>
      <c r="S10" s="362"/>
      <c r="T10" s="247"/>
      <c r="U10" s="249"/>
      <c r="V10" s="247"/>
    </row>
    <row r="11" spans="1:22" ht="30" customHeight="1">
      <c r="A11" s="357"/>
      <c r="B11" s="357"/>
      <c r="C11" s="357"/>
      <c r="D11" s="358"/>
      <c r="E11" s="359"/>
      <c r="F11" s="360"/>
      <c r="G11" s="360"/>
      <c r="H11" s="360"/>
      <c r="I11" s="360"/>
      <c r="J11" s="223"/>
      <c r="K11" s="223"/>
      <c r="L11" s="364"/>
      <c r="M11" s="223" t="s">
        <v>252</v>
      </c>
      <c r="N11" s="365"/>
      <c r="O11" s="364"/>
      <c r="P11" s="360"/>
      <c r="Q11" s="366"/>
      <c r="R11" s="366"/>
      <c r="S11" s="362"/>
      <c r="T11" s="247"/>
      <c r="U11" s="247"/>
      <c r="V11" s="247"/>
    </row>
    <row r="12" spans="1:22" ht="19.5">
      <c r="A12" s="250"/>
      <c r="B12" s="251" t="s">
        <v>132</v>
      </c>
      <c r="C12" s="251"/>
      <c r="D12" s="252" t="s">
        <v>133</v>
      </c>
      <c r="E12" s="253" t="s">
        <v>253</v>
      </c>
      <c r="F12" s="254"/>
      <c r="G12" s="254"/>
      <c r="H12" s="254"/>
      <c r="I12" s="260">
        <f>I13+I14+I15+I16</f>
        <v>390.5</v>
      </c>
      <c r="J12" s="260"/>
      <c r="K12" s="260"/>
      <c r="L12" s="260">
        <f aca="true" t="shared" si="0" ref="L12:R12">L13+L14+L15+L16</f>
        <v>340.5</v>
      </c>
      <c r="M12" s="260">
        <f t="shared" si="0"/>
        <v>0</v>
      </c>
      <c r="N12" s="260">
        <f t="shared" si="0"/>
        <v>0</v>
      </c>
      <c r="O12" s="260">
        <f t="shared" si="0"/>
        <v>0</v>
      </c>
      <c r="P12" s="260">
        <f t="shared" si="0"/>
        <v>50</v>
      </c>
      <c r="Q12" s="255">
        <f t="shared" si="0"/>
        <v>0</v>
      </c>
      <c r="R12" s="255">
        <f t="shared" si="0"/>
        <v>0</v>
      </c>
      <c r="S12" s="256"/>
      <c r="T12" s="247"/>
      <c r="U12" s="247"/>
      <c r="V12" s="247"/>
    </row>
    <row r="13" spans="1:22" ht="19.5">
      <c r="A13" s="250"/>
      <c r="B13" s="257" t="s">
        <v>178</v>
      </c>
      <c r="C13" s="257" t="s">
        <v>179</v>
      </c>
      <c r="D13" s="258" t="s">
        <v>180</v>
      </c>
      <c r="E13" s="259" t="s">
        <v>254</v>
      </c>
      <c r="F13" s="254"/>
      <c r="G13" s="254"/>
      <c r="H13" s="254"/>
      <c r="I13" s="279">
        <f>L13+N13+O13+P13</f>
        <v>329.5</v>
      </c>
      <c r="J13" s="260"/>
      <c r="K13" s="260"/>
      <c r="L13" s="260">
        <f>58.5+236+35</f>
        <v>329.5</v>
      </c>
      <c r="M13" s="260"/>
      <c r="N13" s="260"/>
      <c r="O13" s="260"/>
      <c r="P13" s="260"/>
      <c r="Q13" s="255"/>
      <c r="R13" s="255"/>
      <c r="S13" s="256"/>
      <c r="T13" s="247"/>
      <c r="U13" s="247"/>
      <c r="V13" s="247"/>
    </row>
    <row r="14" spans="1:22" ht="37.5">
      <c r="A14" s="250"/>
      <c r="B14" s="257" t="s">
        <v>134</v>
      </c>
      <c r="C14" s="257" t="s">
        <v>135</v>
      </c>
      <c r="D14" s="258" t="s">
        <v>136</v>
      </c>
      <c r="E14" s="259" t="s">
        <v>254</v>
      </c>
      <c r="F14" s="254"/>
      <c r="G14" s="254"/>
      <c r="H14" s="254"/>
      <c r="I14" s="279">
        <f aca="true" t="shared" si="1" ref="I14:I51">L14+N14+O14+P14</f>
        <v>0</v>
      </c>
      <c r="J14" s="260"/>
      <c r="K14" s="260"/>
      <c r="L14" s="260">
        <v>0</v>
      </c>
      <c r="M14" s="260"/>
      <c r="N14" s="260"/>
      <c r="O14" s="260"/>
      <c r="P14" s="260"/>
      <c r="Q14" s="255"/>
      <c r="R14" s="255"/>
      <c r="S14" s="256"/>
      <c r="T14" s="247"/>
      <c r="U14" s="247"/>
      <c r="V14" s="247"/>
    </row>
    <row r="15" spans="1:22" ht="75">
      <c r="A15" s="261"/>
      <c r="B15" s="257" t="s">
        <v>255</v>
      </c>
      <c r="C15" s="257" t="s">
        <v>156</v>
      </c>
      <c r="D15" s="262" t="s">
        <v>256</v>
      </c>
      <c r="E15" s="259" t="s">
        <v>257</v>
      </c>
      <c r="F15" s="263"/>
      <c r="G15" s="263"/>
      <c r="H15" s="263"/>
      <c r="I15" s="279">
        <f t="shared" si="1"/>
        <v>11</v>
      </c>
      <c r="J15" s="264"/>
      <c r="K15" s="264"/>
      <c r="L15" s="264">
        <v>11</v>
      </c>
      <c r="M15" s="264"/>
      <c r="N15" s="264"/>
      <c r="O15" s="264"/>
      <c r="P15" s="264"/>
      <c r="Q15" s="264"/>
      <c r="R15" s="264"/>
      <c r="S15" s="265"/>
      <c r="T15" s="247"/>
      <c r="U15" s="247"/>
      <c r="V15" s="247"/>
    </row>
    <row r="16" spans="1:22" ht="18.75">
      <c r="A16" s="261"/>
      <c r="B16" s="286">
        <v>250404</v>
      </c>
      <c r="C16" s="257" t="s">
        <v>258</v>
      </c>
      <c r="D16" s="258" t="s">
        <v>259</v>
      </c>
      <c r="E16" s="259" t="s">
        <v>257</v>
      </c>
      <c r="F16" s="263"/>
      <c r="G16" s="263"/>
      <c r="H16" s="263"/>
      <c r="I16" s="279">
        <f t="shared" si="1"/>
        <v>50</v>
      </c>
      <c r="J16" s="260"/>
      <c r="K16" s="260"/>
      <c r="L16" s="267"/>
      <c r="M16" s="260"/>
      <c r="N16" s="268"/>
      <c r="O16" s="267"/>
      <c r="P16" s="260">
        <v>50</v>
      </c>
      <c r="Q16" s="266"/>
      <c r="R16" s="266"/>
      <c r="S16" s="265"/>
      <c r="T16" s="247"/>
      <c r="U16" s="247"/>
      <c r="V16" s="247"/>
    </row>
    <row r="17" spans="1:22" ht="18.75">
      <c r="A17" s="261"/>
      <c r="B17" s="4"/>
      <c r="C17" s="257"/>
      <c r="D17" s="258"/>
      <c r="E17" s="259" t="s">
        <v>1</v>
      </c>
      <c r="F17" s="263"/>
      <c r="G17" s="263"/>
      <c r="H17" s="263"/>
      <c r="I17" s="279">
        <f t="shared" si="1"/>
        <v>0</v>
      </c>
      <c r="J17" s="260"/>
      <c r="K17" s="260"/>
      <c r="L17" s="267"/>
      <c r="M17" s="260"/>
      <c r="N17" s="268"/>
      <c r="O17" s="267"/>
      <c r="P17" s="260"/>
      <c r="Q17" s="266"/>
      <c r="R17" s="266"/>
      <c r="S17" s="265"/>
      <c r="T17" s="247"/>
      <c r="U17" s="247"/>
      <c r="V17" s="247"/>
    </row>
    <row r="18" spans="1:22" ht="37.5">
      <c r="A18" s="261"/>
      <c r="B18" s="25"/>
      <c r="C18" s="257"/>
      <c r="D18" s="258" t="s">
        <v>260</v>
      </c>
      <c r="E18" s="269" t="s">
        <v>261</v>
      </c>
      <c r="F18" s="263"/>
      <c r="G18" s="263"/>
      <c r="H18" s="263"/>
      <c r="I18" s="279">
        <f t="shared" si="1"/>
        <v>50</v>
      </c>
      <c r="J18" s="260"/>
      <c r="K18" s="260"/>
      <c r="L18" s="267"/>
      <c r="M18" s="260"/>
      <c r="N18" s="268"/>
      <c r="O18" s="267"/>
      <c r="P18" s="260">
        <v>50</v>
      </c>
      <c r="Q18" s="266"/>
      <c r="R18" s="266"/>
      <c r="S18" s="265"/>
      <c r="T18" s="247"/>
      <c r="U18" s="247"/>
      <c r="V18" s="247"/>
    </row>
    <row r="19" spans="1:19" ht="19.5">
      <c r="A19" s="115"/>
      <c r="B19" s="251" t="s">
        <v>139</v>
      </c>
      <c r="C19" s="270"/>
      <c r="D19" s="271" t="s">
        <v>140</v>
      </c>
      <c r="E19" s="253" t="s">
        <v>253</v>
      </c>
      <c r="F19" s="272"/>
      <c r="G19" s="272"/>
      <c r="H19" s="272"/>
      <c r="I19" s="279">
        <f t="shared" si="1"/>
        <v>2659.1</v>
      </c>
      <c r="J19" s="279"/>
      <c r="K19" s="279"/>
      <c r="L19" s="279">
        <f aca="true" t="shared" si="2" ref="L19:R19">L20+L35+L39+L44</f>
        <v>1001.6</v>
      </c>
      <c r="M19" s="279">
        <f t="shared" si="2"/>
        <v>0</v>
      </c>
      <c r="N19" s="279">
        <f t="shared" si="2"/>
        <v>0</v>
      </c>
      <c r="O19" s="279">
        <f t="shared" si="2"/>
        <v>1127.5</v>
      </c>
      <c r="P19" s="279">
        <f t="shared" si="2"/>
        <v>530</v>
      </c>
      <c r="Q19" s="273">
        <f t="shared" si="2"/>
        <v>0</v>
      </c>
      <c r="R19" s="273">
        <f t="shared" si="2"/>
        <v>0</v>
      </c>
      <c r="S19" s="274"/>
    </row>
    <row r="20" spans="1:19" ht="75">
      <c r="A20" s="275"/>
      <c r="B20" s="257" t="s">
        <v>141</v>
      </c>
      <c r="C20" s="257" t="s">
        <v>142</v>
      </c>
      <c r="D20" s="258" t="s">
        <v>143</v>
      </c>
      <c r="E20" s="259" t="s">
        <v>254</v>
      </c>
      <c r="F20" s="276"/>
      <c r="G20" s="276"/>
      <c r="H20" s="276"/>
      <c r="I20" s="279">
        <f t="shared" si="1"/>
        <v>658.9</v>
      </c>
      <c r="J20" s="279">
        <v>-55.6</v>
      </c>
      <c r="K20" s="279">
        <v>-55.6</v>
      </c>
      <c r="L20" s="279">
        <f>L26+L22+L29</f>
        <v>131.4</v>
      </c>
      <c r="M20" s="279">
        <f aca="true" t="shared" si="3" ref="M20:R20">M23+M25+M26</f>
        <v>0</v>
      </c>
      <c r="N20" s="279">
        <f t="shared" si="3"/>
        <v>0</v>
      </c>
      <c r="O20" s="279">
        <f t="shared" si="3"/>
        <v>197.5</v>
      </c>
      <c r="P20" s="279">
        <f>P26+P22+P29</f>
        <v>330</v>
      </c>
      <c r="Q20" s="163">
        <f t="shared" si="3"/>
        <v>0</v>
      </c>
      <c r="R20" s="163">
        <f t="shared" si="3"/>
        <v>0</v>
      </c>
      <c r="S20" s="277"/>
    </row>
    <row r="21" spans="1:19" ht="19.5">
      <c r="A21" s="275"/>
      <c r="B21" s="257"/>
      <c r="C21" s="257"/>
      <c r="D21" s="258"/>
      <c r="E21" s="259" t="s">
        <v>1</v>
      </c>
      <c r="F21" s="276"/>
      <c r="G21" s="276"/>
      <c r="H21" s="276"/>
      <c r="I21" s="279"/>
      <c r="J21" s="279"/>
      <c r="K21" s="279"/>
      <c r="L21" s="279"/>
      <c r="M21" s="279"/>
      <c r="N21" s="279"/>
      <c r="O21" s="279"/>
      <c r="P21" s="279"/>
      <c r="Q21" s="163"/>
      <c r="R21" s="163"/>
      <c r="S21" s="277"/>
    </row>
    <row r="22" spans="1:19" ht="19.5">
      <c r="A22" s="275"/>
      <c r="B22" s="257"/>
      <c r="C22" s="257"/>
      <c r="D22" s="258"/>
      <c r="E22" s="259" t="s">
        <v>278</v>
      </c>
      <c r="F22" s="276"/>
      <c r="G22" s="276"/>
      <c r="H22" s="276"/>
      <c r="I22" s="279">
        <f t="shared" si="1"/>
        <v>49</v>
      </c>
      <c r="J22" s="279"/>
      <c r="K22" s="279"/>
      <c r="L22" s="279">
        <v>49</v>
      </c>
      <c r="M22" s="279"/>
      <c r="N22" s="279"/>
      <c r="O22" s="279"/>
      <c r="P22" s="279"/>
      <c r="Q22" s="163"/>
      <c r="R22" s="163"/>
      <c r="S22" s="99"/>
    </row>
    <row r="23" spans="1:19" ht="37.5">
      <c r="A23" s="275"/>
      <c r="B23" s="257"/>
      <c r="C23" s="257"/>
      <c r="D23" s="258"/>
      <c r="E23" s="259" t="s">
        <v>262</v>
      </c>
      <c r="F23" s="276"/>
      <c r="G23" s="276"/>
      <c r="H23" s="276"/>
      <c r="I23" s="279">
        <f t="shared" si="1"/>
        <v>-55.6</v>
      </c>
      <c r="J23" s="279"/>
      <c r="K23" s="279"/>
      <c r="L23" s="279">
        <v>-55.6</v>
      </c>
      <c r="M23" s="279"/>
      <c r="N23" s="279"/>
      <c r="O23" s="279"/>
      <c r="P23" s="279"/>
      <c r="Q23" s="163"/>
      <c r="R23" s="163"/>
      <c r="S23" s="277"/>
    </row>
    <row r="24" spans="1:19" ht="37.5">
      <c r="A24" s="275"/>
      <c r="B24" s="257"/>
      <c r="C24" s="257"/>
      <c r="D24" s="258"/>
      <c r="E24" s="259" t="s">
        <v>263</v>
      </c>
      <c r="F24" s="278"/>
      <c r="G24" s="278"/>
      <c r="H24" s="278"/>
      <c r="I24" s="279">
        <f t="shared" si="1"/>
        <v>-55.6</v>
      </c>
      <c r="J24" s="279">
        <v>-55.6</v>
      </c>
      <c r="K24" s="279">
        <v>-55.6</v>
      </c>
      <c r="L24" s="279">
        <v>-55.6</v>
      </c>
      <c r="M24" s="279"/>
      <c r="N24" s="279"/>
      <c r="O24" s="294"/>
      <c r="P24" s="294"/>
      <c r="Q24" s="163"/>
      <c r="R24" s="163"/>
      <c r="S24" s="277"/>
    </row>
    <row r="25" spans="1:19" ht="19.5" hidden="1">
      <c r="A25" s="275"/>
      <c r="B25" s="257"/>
      <c r="C25" s="257"/>
      <c r="D25" s="269"/>
      <c r="E25" s="259"/>
      <c r="F25" s="278"/>
      <c r="G25" s="278"/>
      <c r="H25" s="278"/>
      <c r="I25" s="279">
        <f t="shared" si="1"/>
        <v>0</v>
      </c>
      <c r="J25" s="279"/>
      <c r="K25" s="279"/>
      <c r="L25" s="279"/>
      <c r="M25" s="279"/>
      <c r="N25" s="279"/>
      <c r="O25" s="294"/>
      <c r="P25" s="279"/>
      <c r="Q25" s="163"/>
      <c r="R25" s="163"/>
      <c r="S25" s="277"/>
    </row>
    <row r="26" spans="1:19" ht="19.5">
      <c r="A26" s="275"/>
      <c r="B26" s="257"/>
      <c r="C26" s="257"/>
      <c r="D26" s="269"/>
      <c r="E26" s="259" t="s">
        <v>254</v>
      </c>
      <c r="F26" s="278"/>
      <c r="G26" s="278"/>
      <c r="H26" s="278"/>
      <c r="I26" s="279">
        <f t="shared" si="1"/>
        <v>243.5</v>
      </c>
      <c r="J26" s="279"/>
      <c r="K26" s="279"/>
      <c r="L26" s="279">
        <f>38-2</f>
        <v>36</v>
      </c>
      <c r="M26" s="279"/>
      <c r="N26" s="279"/>
      <c r="O26" s="279">
        <v>197.5</v>
      </c>
      <c r="P26" s="279">
        <v>10</v>
      </c>
      <c r="Q26" s="163"/>
      <c r="R26" s="163"/>
      <c r="S26" s="277"/>
    </row>
    <row r="27" spans="1:19" ht="19.5">
      <c r="A27" s="275"/>
      <c r="B27" s="257"/>
      <c r="C27" s="257"/>
      <c r="D27" s="269"/>
      <c r="E27" s="259" t="s">
        <v>1</v>
      </c>
      <c r="F27" s="278"/>
      <c r="G27" s="278"/>
      <c r="H27" s="278"/>
      <c r="I27" s="279">
        <f t="shared" si="1"/>
        <v>0</v>
      </c>
      <c r="J27" s="279"/>
      <c r="K27" s="279"/>
      <c r="L27" s="279"/>
      <c r="M27" s="279"/>
      <c r="N27" s="279"/>
      <c r="O27" s="294"/>
      <c r="P27" s="279"/>
      <c r="Q27" s="163"/>
      <c r="R27" s="163"/>
      <c r="S27" s="277"/>
    </row>
    <row r="28" spans="1:19" ht="37.5">
      <c r="A28" s="275"/>
      <c r="B28" s="257"/>
      <c r="C28" s="257"/>
      <c r="D28" s="269"/>
      <c r="E28" s="259" t="s">
        <v>264</v>
      </c>
      <c r="F28" s="278"/>
      <c r="G28" s="278"/>
      <c r="H28" s="278"/>
      <c r="I28" s="279">
        <f t="shared" si="1"/>
        <v>197.5</v>
      </c>
      <c r="J28" s="279"/>
      <c r="K28" s="279"/>
      <c r="L28" s="279"/>
      <c r="M28" s="279"/>
      <c r="N28" s="279"/>
      <c r="O28" s="279">
        <v>197.5</v>
      </c>
      <c r="P28" s="279"/>
      <c r="Q28" s="163"/>
      <c r="R28" s="163"/>
      <c r="S28" s="277"/>
    </row>
    <row r="29" spans="1:19" ht="19.5">
      <c r="A29" s="275"/>
      <c r="B29" s="257"/>
      <c r="C29" s="257"/>
      <c r="D29" s="269"/>
      <c r="E29" s="259" t="s">
        <v>265</v>
      </c>
      <c r="F29" s="278"/>
      <c r="G29" s="278"/>
      <c r="H29" s="278"/>
      <c r="I29" s="279">
        <f t="shared" si="1"/>
        <v>366.4</v>
      </c>
      <c r="J29" s="279"/>
      <c r="K29" s="279"/>
      <c r="L29" s="279">
        <f>L31+L32+L33+L34</f>
        <v>46.4</v>
      </c>
      <c r="M29" s="279">
        <f aca="true" t="shared" si="4" ref="M29:R29">M31+M32</f>
        <v>0</v>
      </c>
      <c r="N29" s="279">
        <f t="shared" si="4"/>
        <v>0</v>
      </c>
      <c r="O29" s="279">
        <f t="shared" si="4"/>
        <v>0</v>
      </c>
      <c r="P29" s="279">
        <f t="shared" si="4"/>
        <v>320</v>
      </c>
      <c r="Q29" s="163">
        <f t="shared" si="4"/>
        <v>0</v>
      </c>
      <c r="R29" s="163">
        <f t="shared" si="4"/>
        <v>0</v>
      </c>
      <c r="S29" s="277"/>
    </row>
    <row r="30" spans="1:19" ht="19.5">
      <c r="A30" s="275"/>
      <c r="B30" s="257"/>
      <c r="C30" s="257"/>
      <c r="D30" s="269"/>
      <c r="E30" s="259" t="s">
        <v>1</v>
      </c>
      <c r="F30" s="278"/>
      <c r="G30" s="278"/>
      <c r="H30" s="278"/>
      <c r="I30" s="279">
        <f t="shared" si="1"/>
        <v>0</v>
      </c>
      <c r="J30" s="279"/>
      <c r="K30" s="279"/>
      <c r="L30" s="279"/>
      <c r="M30" s="279"/>
      <c r="N30" s="279"/>
      <c r="O30" s="279"/>
      <c r="P30" s="279"/>
      <c r="Q30" s="163"/>
      <c r="R30" s="163"/>
      <c r="S30" s="277"/>
    </row>
    <row r="31" spans="1:19" ht="147" customHeight="1">
      <c r="A31" s="275"/>
      <c r="B31" s="257"/>
      <c r="C31" s="257"/>
      <c r="D31" s="269"/>
      <c r="E31" s="280" t="s">
        <v>266</v>
      </c>
      <c r="F31" s="278"/>
      <c r="G31" s="278"/>
      <c r="H31" s="278"/>
      <c r="I31" s="279">
        <f t="shared" si="1"/>
        <v>140.78</v>
      </c>
      <c r="J31" s="279"/>
      <c r="K31" s="279"/>
      <c r="L31" s="279">
        <v>45</v>
      </c>
      <c r="M31" s="279"/>
      <c r="N31" s="279"/>
      <c r="O31" s="294"/>
      <c r="P31" s="279">
        <f>45.78+50</f>
        <v>95.78</v>
      </c>
      <c r="Q31" s="163"/>
      <c r="R31" s="163"/>
      <c r="S31" s="277"/>
    </row>
    <row r="32" spans="1:19" ht="105" customHeight="1">
      <c r="A32" s="275"/>
      <c r="B32" s="257"/>
      <c r="C32" s="257"/>
      <c r="D32" s="269"/>
      <c r="E32" s="259" t="s">
        <v>267</v>
      </c>
      <c r="F32" s="278"/>
      <c r="G32" s="278"/>
      <c r="H32" s="278"/>
      <c r="I32" s="279">
        <f t="shared" si="1"/>
        <v>224.22</v>
      </c>
      <c r="J32" s="279"/>
      <c r="K32" s="279"/>
      <c r="L32" s="279"/>
      <c r="M32" s="279"/>
      <c r="N32" s="279"/>
      <c r="O32" s="294"/>
      <c r="P32" s="279">
        <v>224.22</v>
      </c>
      <c r="Q32" s="163"/>
      <c r="R32" s="163"/>
      <c r="S32" s="277"/>
    </row>
    <row r="33" spans="1:19" ht="113.25" customHeight="1">
      <c r="A33" s="275"/>
      <c r="B33" s="257"/>
      <c r="C33" s="257"/>
      <c r="D33" s="269"/>
      <c r="E33" s="259" t="s">
        <v>320</v>
      </c>
      <c r="F33" s="278"/>
      <c r="G33" s="278"/>
      <c r="H33" s="278"/>
      <c r="I33" s="279">
        <f t="shared" si="1"/>
        <v>1.4</v>
      </c>
      <c r="J33" s="279"/>
      <c r="K33" s="279"/>
      <c r="L33" s="279">
        <v>1.4</v>
      </c>
      <c r="M33" s="279"/>
      <c r="N33" s="279"/>
      <c r="O33" s="294"/>
      <c r="P33" s="279"/>
      <c r="Q33" s="163"/>
      <c r="R33" s="163"/>
      <c r="S33" s="277"/>
    </row>
    <row r="34" spans="1:19" ht="90" customHeight="1" hidden="1">
      <c r="A34" s="275"/>
      <c r="B34" s="257"/>
      <c r="C34" s="257"/>
      <c r="D34" s="269"/>
      <c r="E34" s="259"/>
      <c r="F34" s="278"/>
      <c r="G34" s="278"/>
      <c r="H34" s="278"/>
      <c r="I34" s="279">
        <f t="shared" si="1"/>
        <v>0</v>
      </c>
      <c r="J34" s="279"/>
      <c r="K34" s="279"/>
      <c r="L34" s="279"/>
      <c r="M34" s="279"/>
      <c r="N34" s="279"/>
      <c r="O34" s="294"/>
      <c r="P34" s="279"/>
      <c r="Q34" s="163"/>
      <c r="R34" s="163"/>
      <c r="S34" s="277"/>
    </row>
    <row r="35" spans="1:19" ht="56.25">
      <c r="A35" s="275"/>
      <c r="B35" s="257" t="s">
        <v>150</v>
      </c>
      <c r="C35" s="257" t="s">
        <v>151</v>
      </c>
      <c r="D35" s="269" t="s">
        <v>152</v>
      </c>
      <c r="E35" s="259" t="s">
        <v>254</v>
      </c>
      <c r="F35" s="278"/>
      <c r="G35" s="278"/>
      <c r="H35" s="278"/>
      <c r="I35" s="279">
        <f t="shared" si="1"/>
        <v>94.2</v>
      </c>
      <c r="J35" s="279"/>
      <c r="K35" s="279"/>
      <c r="L35" s="279">
        <f>55.6+38.6</f>
        <v>94.2</v>
      </c>
      <c r="M35" s="279"/>
      <c r="N35" s="279"/>
      <c r="O35" s="279"/>
      <c r="P35" s="279"/>
      <c r="Q35" s="163"/>
      <c r="R35" s="163"/>
      <c r="S35" s="277"/>
    </row>
    <row r="36" spans="1:19" ht="37.5">
      <c r="A36" s="275"/>
      <c r="B36" s="257"/>
      <c r="C36" s="257"/>
      <c r="D36" s="269"/>
      <c r="E36" s="259" t="s">
        <v>262</v>
      </c>
      <c r="F36" s="276"/>
      <c r="G36" s="276"/>
      <c r="H36" s="276"/>
      <c r="I36" s="279">
        <f t="shared" si="1"/>
        <v>94.2</v>
      </c>
      <c r="J36" s="279"/>
      <c r="K36" s="279"/>
      <c r="L36" s="279">
        <f>55.6+38.6</f>
        <v>94.2</v>
      </c>
      <c r="M36" s="279"/>
      <c r="N36" s="279"/>
      <c r="O36" s="279"/>
      <c r="P36" s="279"/>
      <c r="Q36" s="163"/>
      <c r="R36" s="163"/>
      <c r="S36" s="277"/>
    </row>
    <row r="37" spans="1:19" ht="19.5">
      <c r="A37" s="275"/>
      <c r="B37" s="257"/>
      <c r="C37" s="257"/>
      <c r="D37" s="269"/>
      <c r="E37" s="259" t="s">
        <v>1</v>
      </c>
      <c r="F37" s="276"/>
      <c r="G37" s="276"/>
      <c r="H37" s="276"/>
      <c r="I37" s="279">
        <f t="shared" si="1"/>
        <v>0</v>
      </c>
      <c r="J37" s="279"/>
      <c r="K37" s="279"/>
      <c r="L37" s="279"/>
      <c r="M37" s="279"/>
      <c r="N37" s="279"/>
      <c r="O37" s="279"/>
      <c r="P37" s="279"/>
      <c r="Q37" s="163"/>
      <c r="R37" s="163"/>
      <c r="S37" s="277"/>
    </row>
    <row r="38" spans="1:19" ht="37.5">
      <c r="A38" s="275"/>
      <c r="B38" s="257"/>
      <c r="C38" s="257"/>
      <c r="D38" s="269"/>
      <c r="E38" s="259" t="s">
        <v>268</v>
      </c>
      <c r="F38" s="278"/>
      <c r="G38" s="278"/>
      <c r="H38" s="278"/>
      <c r="I38" s="279">
        <f t="shared" si="1"/>
        <v>55.6</v>
      </c>
      <c r="J38" s="279"/>
      <c r="K38" s="279"/>
      <c r="L38" s="279">
        <v>55.6</v>
      </c>
      <c r="M38" s="279"/>
      <c r="N38" s="279"/>
      <c r="O38" s="279"/>
      <c r="P38" s="279"/>
      <c r="Q38" s="163"/>
      <c r="R38" s="163"/>
      <c r="S38" s="277"/>
    </row>
    <row r="39" spans="1:19" ht="56.25">
      <c r="A39" s="275"/>
      <c r="B39" s="257" t="s">
        <v>153</v>
      </c>
      <c r="C39" s="257" t="s">
        <v>148</v>
      </c>
      <c r="D39" s="281" t="s">
        <v>154</v>
      </c>
      <c r="E39" s="259" t="s">
        <v>254</v>
      </c>
      <c r="F39" s="278"/>
      <c r="G39" s="278"/>
      <c r="H39" s="278"/>
      <c r="I39" s="279">
        <f t="shared" si="1"/>
        <v>1730</v>
      </c>
      <c r="J39" s="279"/>
      <c r="K39" s="279"/>
      <c r="L39" s="279">
        <f>L40</f>
        <v>600</v>
      </c>
      <c r="M39" s="279"/>
      <c r="N39" s="279">
        <f>N40</f>
        <v>0</v>
      </c>
      <c r="O39" s="279">
        <f>O40</f>
        <v>930</v>
      </c>
      <c r="P39" s="279">
        <f>P40</f>
        <v>200</v>
      </c>
      <c r="Q39" s="163">
        <f>Q40+Q41+Q43</f>
        <v>0</v>
      </c>
      <c r="R39" s="163">
        <f>R40+R41+R43</f>
        <v>0</v>
      </c>
      <c r="S39" s="277"/>
    </row>
    <row r="40" spans="1:19" ht="37.5">
      <c r="A40" s="275"/>
      <c r="B40" s="257"/>
      <c r="C40" s="257"/>
      <c r="D40" s="269"/>
      <c r="E40" s="259" t="s">
        <v>269</v>
      </c>
      <c r="F40" s="278"/>
      <c r="G40" s="278"/>
      <c r="H40" s="278"/>
      <c r="I40" s="279">
        <f t="shared" si="1"/>
        <v>1730</v>
      </c>
      <c r="J40" s="279"/>
      <c r="K40" s="279"/>
      <c r="L40" s="279">
        <v>600</v>
      </c>
      <c r="M40" s="279"/>
      <c r="N40" s="279"/>
      <c r="O40" s="279">
        <v>930</v>
      </c>
      <c r="P40" s="279">
        <v>200</v>
      </c>
      <c r="Q40" s="163"/>
      <c r="R40" s="163"/>
      <c r="S40" s="277"/>
    </row>
    <row r="41" spans="1:19" ht="19.5">
      <c r="A41" s="275"/>
      <c r="B41" s="257"/>
      <c r="C41" s="257"/>
      <c r="D41" s="269"/>
      <c r="E41" s="259" t="s">
        <v>1</v>
      </c>
      <c r="F41" s="278"/>
      <c r="G41" s="278"/>
      <c r="H41" s="278"/>
      <c r="I41" s="279"/>
      <c r="J41" s="279"/>
      <c r="K41" s="279"/>
      <c r="L41" s="279"/>
      <c r="M41" s="279"/>
      <c r="N41" s="279"/>
      <c r="O41" s="279"/>
      <c r="P41" s="279"/>
      <c r="Q41" s="163"/>
      <c r="R41" s="163"/>
      <c r="S41" s="277"/>
    </row>
    <row r="42" spans="1:19" ht="37.5">
      <c r="A42" s="275"/>
      <c r="B42" s="257"/>
      <c r="C42" s="257"/>
      <c r="D42" s="269"/>
      <c r="E42" s="259" t="s">
        <v>270</v>
      </c>
      <c r="F42" s="278"/>
      <c r="G42" s="278"/>
      <c r="H42" s="278"/>
      <c r="I42" s="279">
        <f>L42+N42+O42+P42</f>
        <v>930</v>
      </c>
      <c r="J42" s="279"/>
      <c r="K42" s="279"/>
      <c r="L42" s="279"/>
      <c r="M42" s="279"/>
      <c r="N42" s="279"/>
      <c r="O42" s="279">
        <v>930</v>
      </c>
      <c r="P42" s="279"/>
      <c r="Q42" s="163"/>
      <c r="R42" s="163"/>
      <c r="S42" s="277"/>
    </row>
    <row r="43" spans="1:19" ht="37.5">
      <c r="A43" s="275"/>
      <c r="B43" s="257"/>
      <c r="C43" s="257"/>
      <c r="D43" s="269"/>
      <c r="E43" s="259" t="s">
        <v>271</v>
      </c>
      <c r="F43" s="278"/>
      <c r="G43" s="278"/>
      <c r="H43" s="278"/>
      <c r="I43" s="279">
        <f t="shared" si="1"/>
        <v>800</v>
      </c>
      <c r="J43" s="279"/>
      <c r="K43" s="279"/>
      <c r="L43" s="279">
        <v>600</v>
      </c>
      <c r="M43" s="279"/>
      <c r="N43" s="279"/>
      <c r="O43" s="279"/>
      <c r="P43" s="279">
        <v>200</v>
      </c>
      <c r="Q43" s="163"/>
      <c r="R43" s="163"/>
      <c r="S43" s="277"/>
    </row>
    <row r="44" spans="1:19" ht="19.5">
      <c r="A44" s="275"/>
      <c r="B44" s="257" t="s">
        <v>155</v>
      </c>
      <c r="C44" s="257" t="s">
        <v>156</v>
      </c>
      <c r="D44" s="269" t="s">
        <v>157</v>
      </c>
      <c r="E44" s="259" t="s">
        <v>272</v>
      </c>
      <c r="F44" s="278"/>
      <c r="G44" s="278"/>
      <c r="H44" s="278"/>
      <c r="I44" s="279">
        <f t="shared" si="1"/>
        <v>176</v>
      </c>
      <c r="J44" s="279"/>
      <c r="K44" s="279"/>
      <c r="L44" s="279">
        <f>L46+L47</f>
        <v>176</v>
      </c>
      <c r="M44" s="279"/>
      <c r="N44" s="279"/>
      <c r="O44" s="294"/>
      <c r="P44" s="279"/>
      <c r="Q44" s="282"/>
      <c r="R44" s="282"/>
      <c r="S44" s="283"/>
    </row>
    <row r="45" spans="1:19" ht="19.5">
      <c r="A45" s="275"/>
      <c r="B45" s="257"/>
      <c r="C45" s="257"/>
      <c r="D45" s="269"/>
      <c r="E45" s="259" t="s">
        <v>1</v>
      </c>
      <c r="F45" s="278"/>
      <c r="G45" s="278"/>
      <c r="H45" s="278"/>
      <c r="I45" s="279">
        <f t="shared" si="1"/>
        <v>0</v>
      </c>
      <c r="J45" s="279"/>
      <c r="K45" s="279"/>
      <c r="L45" s="279"/>
      <c r="M45" s="279"/>
      <c r="N45" s="279"/>
      <c r="O45" s="294"/>
      <c r="P45" s="279"/>
      <c r="Q45" s="163"/>
      <c r="R45" s="163"/>
      <c r="S45" s="277"/>
    </row>
    <row r="46" spans="1:19" ht="37.5">
      <c r="A46" s="275"/>
      <c r="B46" s="257"/>
      <c r="C46" s="257"/>
      <c r="D46" s="269"/>
      <c r="E46" s="259" t="s">
        <v>319</v>
      </c>
      <c r="F46" s="278"/>
      <c r="G46" s="278"/>
      <c r="H46" s="278"/>
      <c r="I46" s="279">
        <f t="shared" si="1"/>
        <v>174</v>
      </c>
      <c r="J46" s="279"/>
      <c r="K46" s="279"/>
      <c r="L46" s="279">
        <f>4+170</f>
        <v>174</v>
      </c>
      <c r="M46" s="279"/>
      <c r="N46" s="279"/>
      <c r="O46" s="294"/>
      <c r="P46" s="279"/>
      <c r="Q46" s="163"/>
      <c r="R46" s="163"/>
      <c r="S46" s="277"/>
    </row>
    <row r="47" spans="1:19" ht="19.5">
      <c r="A47" s="275"/>
      <c r="B47" s="257"/>
      <c r="C47" s="257"/>
      <c r="D47" s="258"/>
      <c r="E47" s="259" t="s">
        <v>273</v>
      </c>
      <c r="F47" s="278"/>
      <c r="G47" s="278"/>
      <c r="H47" s="278"/>
      <c r="I47" s="279">
        <f t="shared" si="1"/>
        <v>2</v>
      </c>
      <c r="J47" s="279"/>
      <c r="K47" s="279"/>
      <c r="L47" s="279">
        <v>2</v>
      </c>
      <c r="M47" s="279"/>
      <c r="N47" s="279"/>
      <c r="O47" s="294"/>
      <c r="P47" s="279"/>
      <c r="Q47" s="163"/>
      <c r="R47" s="163"/>
      <c r="S47" s="277"/>
    </row>
    <row r="48" spans="1:19" ht="19.5">
      <c r="A48" s="275"/>
      <c r="B48" s="284">
        <v>24</v>
      </c>
      <c r="C48" s="25"/>
      <c r="D48" s="271" t="s">
        <v>158</v>
      </c>
      <c r="E48" s="259"/>
      <c r="F48" s="278"/>
      <c r="G48" s="278"/>
      <c r="H48" s="278"/>
      <c r="I48" s="279">
        <f t="shared" si="1"/>
        <v>10</v>
      </c>
      <c r="J48" s="279"/>
      <c r="K48" s="279"/>
      <c r="L48" s="279">
        <f aca="true" t="shared" si="5" ref="L48:S48">L49</f>
        <v>10</v>
      </c>
      <c r="M48" s="279">
        <f t="shared" si="5"/>
        <v>0</v>
      </c>
      <c r="N48" s="279">
        <f t="shared" si="5"/>
        <v>0</v>
      </c>
      <c r="O48" s="279">
        <f t="shared" si="5"/>
        <v>0</v>
      </c>
      <c r="P48" s="279">
        <f t="shared" si="5"/>
        <v>0</v>
      </c>
      <c r="Q48" s="282">
        <f t="shared" si="5"/>
        <v>0</v>
      </c>
      <c r="R48" s="282">
        <f t="shared" si="5"/>
        <v>0</v>
      </c>
      <c r="S48" s="283">
        <f t="shared" si="5"/>
        <v>0</v>
      </c>
    </row>
    <row r="49" spans="1:19" ht="37.5">
      <c r="A49" s="275"/>
      <c r="B49" s="257" t="s">
        <v>162</v>
      </c>
      <c r="C49" s="257" t="s">
        <v>163</v>
      </c>
      <c r="D49" s="258" t="s">
        <v>164</v>
      </c>
      <c r="E49" s="259" t="s">
        <v>254</v>
      </c>
      <c r="F49" s="278"/>
      <c r="G49" s="278"/>
      <c r="H49" s="278"/>
      <c r="I49" s="279">
        <f t="shared" si="1"/>
        <v>10</v>
      </c>
      <c r="J49" s="279"/>
      <c r="K49" s="279"/>
      <c r="L49" s="279">
        <v>10</v>
      </c>
      <c r="M49" s="279"/>
      <c r="N49" s="279"/>
      <c r="O49" s="294"/>
      <c r="P49" s="279"/>
      <c r="Q49" s="163"/>
      <c r="R49" s="163"/>
      <c r="S49" s="277"/>
    </row>
    <row r="50" spans="1:19" ht="37.5">
      <c r="A50" s="275"/>
      <c r="B50" s="284">
        <v>75</v>
      </c>
      <c r="C50" s="251"/>
      <c r="D50" s="285" t="s">
        <v>188</v>
      </c>
      <c r="E50" s="259"/>
      <c r="F50" s="278"/>
      <c r="G50" s="278"/>
      <c r="H50" s="278"/>
      <c r="I50" s="279">
        <f t="shared" si="1"/>
        <v>287.1</v>
      </c>
      <c r="J50" s="279"/>
      <c r="K50" s="279"/>
      <c r="L50" s="279">
        <f>L51+L54</f>
        <v>250</v>
      </c>
      <c r="M50" s="279"/>
      <c r="N50" s="279">
        <f>N51+N54</f>
        <v>0</v>
      </c>
      <c r="O50" s="279">
        <f>O51+O54</f>
        <v>0</v>
      </c>
      <c r="P50" s="279">
        <f>P51+P54</f>
        <v>37.1</v>
      </c>
      <c r="Q50" s="163"/>
      <c r="R50" s="163"/>
      <c r="S50" s="277"/>
    </row>
    <row r="51" spans="1:19" ht="19.5">
      <c r="A51" s="275"/>
      <c r="B51" s="286">
        <v>250380</v>
      </c>
      <c r="C51" s="257" t="s">
        <v>186</v>
      </c>
      <c r="D51" s="262" t="s">
        <v>138</v>
      </c>
      <c r="E51" s="259" t="s">
        <v>274</v>
      </c>
      <c r="F51" s="278"/>
      <c r="G51" s="278"/>
      <c r="H51" s="278"/>
      <c r="I51" s="279">
        <f t="shared" si="1"/>
        <v>37.1</v>
      </c>
      <c r="J51" s="279"/>
      <c r="K51" s="279"/>
      <c r="L51" s="279"/>
      <c r="M51" s="279"/>
      <c r="N51" s="279"/>
      <c r="O51" s="294"/>
      <c r="P51" s="279">
        <v>37.1</v>
      </c>
      <c r="Q51" s="163"/>
      <c r="R51" s="163"/>
      <c r="S51" s="277"/>
    </row>
    <row r="52" spans="1:19" ht="19.5">
      <c r="A52" s="275"/>
      <c r="B52" s="286"/>
      <c r="C52" s="257"/>
      <c r="D52" s="262"/>
      <c r="E52" s="259" t="s">
        <v>1</v>
      </c>
      <c r="F52" s="278"/>
      <c r="G52" s="278"/>
      <c r="H52" s="278"/>
      <c r="I52" s="279"/>
      <c r="J52" s="279"/>
      <c r="K52" s="279"/>
      <c r="L52" s="279"/>
      <c r="M52" s="279"/>
      <c r="N52" s="279"/>
      <c r="O52" s="294"/>
      <c r="P52" s="279"/>
      <c r="Q52" s="163"/>
      <c r="R52" s="163"/>
      <c r="S52" s="277"/>
    </row>
    <row r="53" spans="1:19" ht="62.25" customHeight="1">
      <c r="A53" s="275"/>
      <c r="B53" s="286"/>
      <c r="C53" s="257"/>
      <c r="D53" s="262"/>
      <c r="E53" s="259" t="s">
        <v>275</v>
      </c>
      <c r="F53" s="278"/>
      <c r="G53" s="278"/>
      <c r="H53" s="278"/>
      <c r="I53" s="279">
        <v>37.1</v>
      </c>
      <c r="J53" s="279"/>
      <c r="K53" s="279"/>
      <c r="L53" s="279"/>
      <c r="M53" s="279"/>
      <c r="N53" s="279"/>
      <c r="O53" s="294"/>
      <c r="P53" s="279">
        <v>37.1</v>
      </c>
      <c r="Q53" s="163"/>
      <c r="R53" s="163"/>
      <c r="S53" s="277"/>
    </row>
    <row r="54" spans="1:19" ht="62.25" customHeight="1">
      <c r="A54" s="275"/>
      <c r="B54" s="311">
        <v>250324</v>
      </c>
      <c r="C54" s="312" t="s">
        <v>186</v>
      </c>
      <c r="D54" s="313" t="s">
        <v>313</v>
      </c>
      <c r="E54" s="259" t="s">
        <v>274</v>
      </c>
      <c r="F54" s="278"/>
      <c r="G54" s="278"/>
      <c r="H54" s="278"/>
      <c r="I54" s="279">
        <v>250</v>
      </c>
      <c r="J54" s="279"/>
      <c r="K54" s="279"/>
      <c r="L54" s="279">
        <v>250</v>
      </c>
      <c r="M54" s="279"/>
      <c r="N54" s="279"/>
      <c r="O54" s="294"/>
      <c r="P54" s="279"/>
      <c r="Q54" s="163"/>
      <c r="R54" s="163"/>
      <c r="S54" s="277"/>
    </row>
    <row r="55" spans="1:19" ht="62.25" customHeight="1">
      <c r="A55" s="275"/>
      <c r="B55" s="311"/>
      <c r="C55" s="312"/>
      <c r="D55" s="313"/>
      <c r="E55" s="259" t="s">
        <v>327</v>
      </c>
      <c r="F55" s="278"/>
      <c r="G55" s="278"/>
      <c r="H55" s="278"/>
      <c r="I55" s="279">
        <v>250</v>
      </c>
      <c r="J55" s="279"/>
      <c r="K55" s="279"/>
      <c r="L55" s="279">
        <v>250</v>
      </c>
      <c r="M55" s="279"/>
      <c r="N55" s="279"/>
      <c r="O55" s="294"/>
      <c r="P55" s="279"/>
      <c r="Q55" s="163"/>
      <c r="R55" s="163"/>
      <c r="S55" s="277"/>
    </row>
    <row r="56" spans="1:19" ht="19.5">
      <c r="A56" s="361" t="s">
        <v>276</v>
      </c>
      <c r="B56" s="361"/>
      <c r="C56" s="361"/>
      <c r="D56" s="361"/>
      <c r="E56" s="361"/>
      <c r="F56" s="287"/>
      <c r="G56" s="287"/>
      <c r="H56" s="287"/>
      <c r="I56" s="282">
        <f>I12+I19+I48+I50</f>
        <v>3346.7</v>
      </c>
      <c r="J56" s="282"/>
      <c r="K56" s="282"/>
      <c r="L56" s="282">
        <f>L12+L19+L48+L50</f>
        <v>1602.1</v>
      </c>
      <c r="M56" s="282">
        <f>M12+M19+M48</f>
        <v>0</v>
      </c>
      <c r="N56" s="282">
        <f>N12+N19+N48+N50</f>
        <v>0</v>
      </c>
      <c r="O56" s="282">
        <f>O12+O19+O48+O50</f>
        <v>1127.5</v>
      </c>
      <c r="P56" s="282">
        <f>P12+P19+P48+P50</f>
        <v>617.1</v>
      </c>
      <c r="Q56" s="282">
        <f>Q12+Q19+Q48</f>
        <v>0</v>
      </c>
      <c r="R56" s="282">
        <f>R12+R19+R48</f>
        <v>0</v>
      </c>
      <c r="S56" s="283">
        <f>S12+S19+S48</f>
        <v>0</v>
      </c>
    </row>
    <row r="57" spans="1:19" ht="12.75" hidden="1">
      <c r="A57" s="275"/>
      <c r="B57" s="275"/>
      <c r="C57" s="275"/>
      <c r="D57" s="275"/>
      <c r="E57" s="275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</row>
    <row r="58" spans="1:19" ht="12.75" hidden="1">
      <c r="A58" s="275"/>
      <c r="B58" s="275"/>
      <c r="C58" s="275"/>
      <c r="D58" s="275"/>
      <c r="E58" s="275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</row>
    <row r="59" spans="1:19" ht="12.75" hidden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</row>
    <row r="60" ht="12.75" hidden="1"/>
    <row r="63" spans="6:12" ht="12.75">
      <c r="F63" s="289"/>
      <c r="G63" s="289"/>
      <c r="H63" s="289"/>
      <c r="I63" s="247"/>
      <c r="J63" s="247"/>
      <c r="K63" s="247"/>
      <c r="L63" s="247"/>
    </row>
    <row r="65" ht="12.75">
      <c r="L65" s="290"/>
    </row>
  </sheetData>
  <mergeCells count="22">
    <mergeCell ref="A56:E56"/>
    <mergeCell ref="I9:I11"/>
    <mergeCell ref="L9:R9"/>
    <mergeCell ref="S9:S11"/>
    <mergeCell ref="L10:L11"/>
    <mergeCell ref="N10:N11"/>
    <mergeCell ref="O10:O11"/>
    <mergeCell ref="P10:P11"/>
    <mergeCell ref="Q10:Q11"/>
    <mergeCell ref="R10:R11"/>
    <mergeCell ref="E9:E11"/>
    <mergeCell ref="F9:F11"/>
    <mergeCell ref="G9:G11"/>
    <mergeCell ref="H9:H11"/>
    <mergeCell ref="A9:A11"/>
    <mergeCell ref="B9:B11"/>
    <mergeCell ref="C9:C11"/>
    <mergeCell ref="D9:D11"/>
    <mergeCell ref="O2:S2"/>
    <mergeCell ref="F3:S3"/>
    <mergeCell ref="F4:S4"/>
    <mergeCell ref="A5:S5"/>
  </mergeCells>
  <printOptions/>
  <pageMargins left="0.33" right="0.13" top="0.05" bottom="0.18" header="0.07" footer="0.19"/>
  <pageSetup fitToHeight="2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"/>
  <sheetViews>
    <sheetView workbookViewId="0" topLeftCell="C13">
      <selection activeCell="B7" sqref="B7:J7"/>
    </sheetView>
  </sheetViews>
  <sheetFormatPr defaultColWidth="9.33203125" defaultRowHeight="12.75"/>
  <cols>
    <col min="1" max="1" width="11.33203125" style="220" hidden="1" customWidth="1"/>
    <col min="2" max="2" width="13.5" style="220" customWidth="1"/>
    <col min="3" max="4" width="17.66015625" style="220" customWidth="1"/>
    <col min="5" max="5" width="45" style="220" customWidth="1"/>
    <col min="6" max="6" width="46.33203125" style="220" customWidth="1"/>
    <col min="7" max="7" width="20.33203125" style="220" customWidth="1"/>
    <col min="8" max="8" width="23.33203125" style="220" hidden="1" customWidth="1"/>
    <col min="9" max="9" width="23.5" style="220" customWidth="1"/>
    <col min="10" max="10" width="22.33203125" style="220" customWidth="1"/>
    <col min="11" max="16384" width="32.33203125" style="220" customWidth="1"/>
  </cols>
  <sheetData>
    <row r="1" spans="6:10" ht="4.5" customHeight="1">
      <c r="F1" s="367"/>
      <c r="G1" s="367"/>
      <c r="H1" s="367"/>
      <c r="I1" s="367"/>
      <c r="J1" s="367"/>
    </row>
    <row r="2" spans="6:10" ht="18.75" customHeight="1" hidden="1">
      <c r="F2" s="368"/>
      <c r="G2" s="369"/>
      <c r="H2" s="369"/>
      <c r="I2" s="369"/>
      <c r="J2" s="369"/>
    </row>
    <row r="3" spans="6:10" ht="18.75" customHeight="1" hidden="1">
      <c r="F3" s="369"/>
      <c r="G3" s="369"/>
      <c r="H3" s="369"/>
      <c r="I3" s="369"/>
      <c r="J3" s="369"/>
    </row>
    <row r="4" spans="6:10" ht="9" customHeight="1">
      <c r="F4" s="369"/>
      <c r="G4" s="369"/>
      <c r="H4" s="369"/>
      <c r="I4" s="369"/>
      <c r="J4" s="369"/>
    </row>
    <row r="5" spans="7:10" ht="39" customHeight="1" hidden="1">
      <c r="G5" s="370"/>
      <c r="H5" s="370"/>
      <c r="I5" s="370"/>
      <c r="J5" s="370"/>
    </row>
    <row r="6" spans="9:10" ht="117" customHeight="1">
      <c r="I6" s="371" t="s">
        <v>325</v>
      </c>
      <c r="J6" s="371"/>
    </row>
    <row r="7" spans="2:10" ht="60" customHeight="1">
      <c r="B7" s="372" t="s">
        <v>277</v>
      </c>
      <c r="C7" s="372"/>
      <c r="D7" s="372"/>
      <c r="E7" s="372"/>
      <c r="F7" s="372"/>
      <c r="G7" s="372"/>
      <c r="H7" s="372"/>
      <c r="I7" s="372"/>
      <c r="J7" s="372"/>
    </row>
    <row r="8" ht="15.75" hidden="1"/>
    <row r="9" spans="7:10" ht="15.75">
      <c r="G9" s="221"/>
      <c r="J9" s="220" t="s">
        <v>211</v>
      </c>
    </row>
    <row r="10" spans="2:10" ht="75" customHeight="1">
      <c r="B10" s="373" t="s">
        <v>212</v>
      </c>
      <c r="C10" s="374" t="s">
        <v>19</v>
      </c>
      <c r="D10" s="374" t="s">
        <v>17</v>
      </c>
      <c r="E10" s="360" t="s">
        <v>213</v>
      </c>
      <c r="F10" s="360" t="s">
        <v>214</v>
      </c>
      <c r="G10" s="360" t="s">
        <v>27</v>
      </c>
      <c r="H10" s="224"/>
      <c r="I10" s="360" t="s">
        <v>215</v>
      </c>
      <c r="J10" s="377" t="s">
        <v>216</v>
      </c>
    </row>
    <row r="11" spans="2:10" ht="15.75" customHeight="1">
      <c r="B11" s="373"/>
      <c r="C11" s="375"/>
      <c r="D11" s="375"/>
      <c r="E11" s="366"/>
      <c r="F11" s="366"/>
      <c r="G11" s="366"/>
      <c r="H11" s="360"/>
      <c r="I11" s="366"/>
      <c r="J11" s="378"/>
    </row>
    <row r="12" spans="2:10" ht="94.5" customHeight="1">
      <c r="B12" s="373"/>
      <c r="C12" s="376"/>
      <c r="D12" s="376"/>
      <c r="E12" s="365"/>
      <c r="F12" s="365"/>
      <c r="G12" s="365"/>
      <c r="H12" s="365"/>
      <c r="I12" s="365"/>
      <c r="J12" s="379"/>
    </row>
    <row r="13" spans="2:10" ht="52.5" customHeight="1">
      <c r="B13" s="222"/>
      <c r="C13" s="151"/>
      <c r="D13" s="151"/>
      <c r="E13" s="225"/>
      <c r="F13" s="234" t="s">
        <v>312</v>
      </c>
      <c r="G13" s="230"/>
      <c r="H13" s="155"/>
      <c r="I13" s="235"/>
      <c r="J13" s="230"/>
    </row>
    <row r="14" spans="2:10" ht="33.75" customHeight="1">
      <c r="B14" s="222"/>
      <c r="C14" s="233" t="s">
        <v>132</v>
      </c>
      <c r="D14" s="233"/>
      <c r="E14" s="321" t="s">
        <v>133</v>
      </c>
      <c r="F14" s="225"/>
      <c r="G14" s="230">
        <f>G15+G17</f>
        <v>0</v>
      </c>
      <c r="H14" s="155"/>
      <c r="I14" s="230">
        <f>I15+I17</f>
        <v>35</v>
      </c>
      <c r="J14" s="230">
        <f>G14+I14</f>
        <v>35</v>
      </c>
    </row>
    <row r="15" spans="2:10" ht="41.25" customHeight="1">
      <c r="B15" s="222"/>
      <c r="C15" s="151" t="s">
        <v>178</v>
      </c>
      <c r="D15" s="151" t="s">
        <v>179</v>
      </c>
      <c r="E15" s="152" t="s">
        <v>180</v>
      </c>
      <c r="F15" s="225"/>
      <c r="G15" s="230">
        <v>0</v>
      </c>
      <c r="H15" s="155"/>
      <c r="I15" s="235">
        <v>35</v>
      </c>
      <c r="J15" s="230">
        <f>G15+I15</f>
        <v>35</v>
      </c>
    </row>
    <row r="16" spans="2:10" ht="41.25" customHeight="1">
      <c r="B16" s="222"/>
      <c r="C16" s="151"/>
      <c r="D16" s="151"/>
      <c r="E16" s="359" t="s">
        <v>219</v>
      </c>
      <c r="F16" s="359"/>
      <c r="G16" s="310">
        <f>G14</f>
        <v>0</v>
      </c>
      <c r="H16" s="229"/>
      <c r="I16" s="310">
        <f>I14</f>
        <v>35</v>
      </c>
      <c r="J16" s="230">
        <f>G16+I16</f>
        <v>35</v>
      </c>
    </row>
    <row r="17" spans="2:10" ht="51.75" customHeight="1">
      <c r="B17" s="222"/>
      <c r="C17" s="151"/>
      <c r="D17" s="151"/>
      <c r="E17" s="225"/>
      <c r="F17" s="225" t="s">
        <v>217</v>
      </c>
      <c r="G17" s="219"/>
      <c r="H17" s="219"/>
      <c r="I17" s="226"/>
      <c r="J17" s="227"/>
    </row>
    <row r="18" spans="2:10" ht="51" customHeight="1">
      <c r="B18" s="222"/>
      <c r="C18" s="151" t="s">
        <v>132</v>
      </c>
      <c r="D18" s="151"/>
      <c r="E18" s="321" t="s">
        <v>133</v>
      </c>
      <c r="F18" s="225"/>
      <c r="G18" s="229">
        <f>G19</f>
        <v>212</v>
      </c>
      <c r="H18" s="229"/>
      <c r="I18" s="229">
        <f>I19</f>
        <v>0</v>
      </c>
      <c r="J18" s="230">
        <f>SUM(I18+G18)</f>
        <v>212</v>
      </c>
    </row>
    <row r="19" spans="2:10" ht="43.5" customHeight="1">
      <c r="B19" s="222"/>
      <c r="C19" s="151" t="s">
        <v>218</v>
      </c>
      <c r="D19" s="151" t="s">
        <v>189</v>
      </c>
      <c r="E19" s="231" t="s">
        <v>190</v>
      </c>
      <c r="F19" s="225"/>
      <c r="G19" s="229">
        <f>10+200+2</f>
        <v>212</v>
      </c>
      <c r="H19" s="229"/>
      <c r="I19" s="232">
        <v>0</v>
      </c>
      <c r="J19" s="230">
        <f>SUM(I19+G19)</f>
        <v>212</v>
      </c>
    </row>
    <row r="20" spans="2:10" ht="37.5" customHeight="1">
      <c r="B20" s="222"/>
      <c r="C20" s="151"/>
      <c r="D20" s="151"/>
      <c r="E20" s="359" t="s">
        <v>219</v>
      </c>
      <c r="F20" s="359"/>
      <c r="G20" s="229">
        <f>G18</f>
        <v>212</v>
      </c>
      <c r="H20" s="229"/>
      <c r="I20" s="229">
        <f>I18</f>
        <v>0</v>
      </c>
      <c r="J20" s="229">
        <f>J18</f>
        <v>212</v>
      </c>
    </row>
    <row r="21" spans="2:10" ht="63">
      <c r="B21" s="115"/>
      <c r="C21" s="233"/>
      <c r="D21" s="151"/>
      <c r="E21" s="225"/>
      <c r="F21" s="234" t="s">
        <v>314</v>
      </c>
      <c r="G21" s="230"/>
      <c r="H21" s="155"/>
      <c r="I21" s="235"/>
      <c r="J21" s="230"/>
    </row>
    <row r="22" spans="2:10" ht="31.5">
      <c r="B22" s="115"/>
      <c r="C22" s="233" t="s">
        <v>81</v>
      </c>
      <c r="D22" s="151"/>
      <c r="E22" s="321" t="s">
        <v>82</v>
      </c>
      <c r="F22" s="234"/>
      <c r="G22" s="230">
        <f>G23+G24+G25+G26</f>
        <v>125</v>
      </c>
      <c r="H22" s="230"/>
      <c r="I22" s="230">
        <f>I23+I24+I25+I26</f>
        <v>0</v>
      </c>
      <c r="J22" s="230">
        <f aca="true" t="shared" si="0" ref="J22:J27">SUM(I22+G22)</f>
        <v>125</v>
      </c>
    </row>
    <row r="23" spans="2:10" ht="31.5">
      <c r="B23" s="115"/>
      <c r="C23" s="151" t="s">
        <v>165</v>
      </c>
      <c r="D23" s="151" t="s">
        <v>166</v>
      </c>
      <c r="E23" s="236" t="s">
        <v>167</v>
      </c>
      <c r="F23" s="234"/>
      <c r="G23" s="230">
        <v>40</v>
      </c>
      <c r="H23" s="230"/>
      <c r="I23" s="235">
        <v>0</v>
      </c>
      <c r="J23" s="230">
        <f t="shared" si="0"/>
        <v>40</v>
      </c>
    </row>
    <row r="24" spans="2:10" ht="31.5">
      <c r="B24" s="115"/>
      <c r="C24" s="151" t="s">
        <v>171</v>
      </c>
      <c r="D24" s="151" t="s">
        <v>172</v>
      </c>
      <c r="E24" s="152" t="s">
        <v>173</v>
      </c>
      <c r="F24" s="234"/>
      <c r="G24" s="230">
        <v>60</v>
      </c>
      <c r="H24" s="230"/>
      <c r="I24" s="235">
        <v>0</v>
      </c>
      <c r="J24" s="230">
        <f t="shared" si="0"/>
        <v>60</v>
      </c>
    </row>
    <row r="25" spans="2:10" ht="141.75" customHeight="1">
      <c r="B25" s="115"/>
      <c r="C25" s="151" t="s">
        <v>168</v>
      </c>
      <c r="D25" s="151" t="s">
        <v>169</v>
      </c>
      <c r="E25" s="236" t="s">
        <v>220</v>
      </c>
      <c r="F25" s="234"/>
      <c r="G25" s="230">
        <v>25</v>
      </c>
      <c r="H25" s="230"/>
      <c r="I25" s="235">
        <v>0</v>
      </c>
      <c r="J25" s="230">
        <f t="shared" si="0"/>
        <v>25</v>
      </c>
    </row>
    <row r="26" spans="2:10" ht="15.75" hidden="1">
      <c r="B26" s="115"/>
      <c r="C26" s="151"/>
      <c r="D26" s="151"/>
      <c r="E26" s="236"/>
      <c r="F26" s="234"/>
      <c r="G26" s="230"/>
      <c r="H26" s="230"/>
      <c r="I26" s="235"/>
      <c r="J26" s="230"/>
    </row>
    <row r="27" spans="2:10" ht="15.75">
      <c r="B27" s="115"/>
      <c r="C27" s="153"/>
      <c r="D27" s="153"/>
      <c r="E27" s="359" t="s">
        <v>219</v>
      </c>
      <c r="F27" s="359"/>
      <c r="G27" s="230">
        <f>G22</f>
        <v>125</v>
      </c>
      <c r="H27" s="230"/>
      <c r="I27" s="230">
        <f>I22</f>
        <v>0</v>
      </c>
      <c r="J27" s="230">
        <f t="shared" si="0"/>
        <v>125</v>
      </c>
    </row>
    <row r="28" spans="2:10" ht="78.75">
      <c r="B28" s="115"/>
      <c r="C28" s="153"/>
      <c r="D28" s="153"/>
      <c r="E28" s="225"/>
      <c r="F28" s="225" t="s">
        <v>221</v>
      </c>
      <c r="G28" s="230"/>
      <c r="H28" s="230"/>
      <c r="I28" s="235"/>
      <c r="J28" s="230"/>
    </row>
    <row r="29" spans="2:10" ht="31.5">
      <c r="B29" s="115"/>
      <c r="C29" s="233" t="s">
        <v>81</v>
      </c>
      <c r="D29" s="151"/>
      <c r="E29" s="321" t="s">
        <v>82</v>
      </c>
      <c r="F29" s="225"/>
      <c r="G29" s="230">
        <f>G30</f>
        <v>21.84</v>
      </c>
      <c r="H29" s="230"/>
      <c r="I29" s="230">
        <f>I30</f>
        <v>0</v>
      </c>
      <c r="J29" s="230">
        <f>J30</f>
        <v>21.84</v>
      </c>
    </row>
    <row r="30" spans="2:10" ht="31.5">
      <c r="B30" s="115"/>
      <c r="C30" s="151" t="s">
        <v>165</v>
      </c>
      <c r="D30" s="151" t="s">
        <v>166</v>
      </c>
      <c r="E30" s="225" t="s">
        <v>167</v>
      </c>
      <c r="F30" s="225"/>
      <c r="G30" s="230">
        <v>21.84</v>
      </c>
      <c r="H30" s="230"/>
      <c r="I30" s="235">
        <v>0</v>
      </c>
      <c r="J30" s="230">
        <f>SUM(I30+G30)</f>
        <v>21.84</v>
      </c>
    </row>
    <row r="31" spans="2:10" ht="15.75">
      <c r="B31" s="115"/>
      <c r="C31" s="153"/>
      <c r="D31" s="153"/>
      <c r="E31" s="359" t="s">
        <v>219</v>
      </c>
      <c r="F31" s="359"/>
      <c r="G31" s="230">
        <f>G29</f>
        <v>21.84</v>
      </c>
      <c r="H31" s="230"/>
      <c r="I31" s="230">
        <f>I29</f>
        <v>0</v>
      </c>
      <c r="J31" s="230">
        <f>J29</f>
        <v>21.84</v>
      </c>
    </row>
    <row r="32" spans="2:10" ht="15.75" hidden="1">
      <c r="B32" s="115"/>
      <c r="C32" s="153"/>
      <c r="D32" s="153"/>
      <c r="E32" s="225"/>
      <c r="F32" s="225"/>
      <c r="G32" s="230"/>
      <c r="H32" s="230"/>
      <c r="I32" s="235"/>
      <c r="J32" s="230"/>
    </row>
    <row r="33" spans="2:10" ht="15.75" hidden="1">
      <c r="B33" s="115"/>
      <c r="C33" s="153"/>
      <c r="D33" s="153"/>
      <c r="E33" s="225"/>
      <c r="F33" s="225"/>
      <c r="G33" s="230"/>
      <c r="H33" s="230"/>
      <c r="I33" s="235"/>
      <c r="J33" s="230"/>
    </row>
    <row r="34" spans="2:10" ht="15.75" hidden="1">
      <c r="B34" s="115"/>
      <c r="C34" s="153"/>
      <c r="D34" s="153"/>
      <c r="E34" s="225"/>
      <c r="F34" s="225"/>
      <c r="G34" s="230"/>
      <c r="H34" s="230"/>
      <c r="I34" s="235"/>
      <c r="J34" s="230"/>
    </row>
    <row r="35" spans="2:10" ht="63">
      <c r="B35" s="115"/>
      <c r="C35" s="153"/>
      <c r="D35" s="153"/>
      <c r="E35" s="225"/>
      <c r="F35" s="225" t="s">
        <v>222</v>
      </c>
      <c r="G35" s="230"/>
      <c r="H35" s="230"/>
      <c r="I35" s="235"/>
      <c r="J35" s="230"/>
    </row>
    <row r="36" spans="2:10" ht="31.5">
      <c r="B36" s="115"/>
      <c r="C36" s="233" t="s">
        <v>81</v>
      </c>
      <c r="D36" s="151"/>
      <c r="E36" s="321" t="s">
        <v>82</v>
      </c>
      <c r="F36" s="225"/>
      <c r="G36" s="230">
        <f>G37</f>
        <v>200</v>
      </c>
      <c r="H36" s="230"/>
      <c r="I36" s="230">
        <f>I37</f>
        <v>0</v>
      </c>
      <c r="J36" s="230">
        <f>J37</f>
        <v>200</v>
      </c>
    </row>
    <row r="37" spans="2:10" ht="47.25">
      <c r="B37" s="115"/>
      <c r="C37" s="153" t="s">
        <v>176</v>
      </c>
      <c r="D37" s="153" t="s">
        <v>172</v>
      </c>
      <c r="E37" s="152" t="s">
        <v>177</v>
      </c>
      <c r="F37" s="225"/>
      <c r="G37" s="230">
        <f>200</f>
        <v>200</v>
      </c>
      <c r="H37" s="230"/>
      <c r="I37" s="235">
        <v>0</v>
      </c>
      <c r="J37" s="230">
        <f>SUM(I37+G37)</f>
        <v>200</v>
      </c>
    </row>
    <row r="38" spans="2:10" ht="15.75">
      <c r="B38" s="115"/>
      <c r="C38" s="153"/>
      <c r="D38" s="153"/>
      <c r="E38" s="152"/>
      <c r="F38" s="225"/>
      <c r="G38" s="230">
        <f>G36</f>
        <v>200</v>
      </c>
      <c r="H38" s="230"/>
      <c r="I38" s="230">
        <f>I36</f>
        <v>0</v>
      </c>
      <c r="J38" s="230">
        <f>J36</f>
        <v>200</v>
      </c>
    </row>
    <row r="39" spans="2:10" ht="31.5">
      <c r="B39" s="115"/>
      <c r="C39" s="151"/>
      <c r="D39" s="151"/>
      <c r="E39" s="225"/>
      <c r="F39" s="225" t="s">
        <v>223</v>
      </c>
      <c r="G39" s="237"/>
      <c r="H39" s="237"/>
      <c r="I39" s="238"/>
      <c r="J39" s="237"/>
    </row>
    <row r="40" spans="2:10" ht="15.75">
      <c r="B40" s="115"/>
      <c r="C40" s="233" t="s">
        <v>139</v>
      </c>
      <c r="D40" s="151"/>
      <c r="E40" s="228" t="s">
        <v>140</v>
      </c>
      <c r="F40" s="225"/>
      <c r="G40" s="230">
        <f>G42+G43</f>
        <v>37.6</v>
      </c>
      <c r="H40" s="230"/>
      <c r="I40" s="230">
        <f>I42+I43</f>
        <v>430</v>
      </c>
      <c r="J40" s="230">
        <f>SUM(I40+G40)</f>
        <v>467.6</v>
      </c>
    </row>
    <row r="41" spans="2:10" ht="15.75" hidden="1">
      <c r="B41" s="115"/>
      <c r="C41" s="151"/>
      <c r="D41" s="151"/>
      <c r="E41" s="152"/>
      <c r="F41" s="225"/>
      <c r="G41" s="230"/>
      <c r="H41" s="230"/>
      <c r="I41" s="235"/>
      <c r="J41" s="230">
        <f>SUM(I41+G41)</f>
        <v>0</v>
      </c>
    </row>
    <row r="42" spans="2:10" ht="63">
      <c r="B42" s="115"/>
      <c r="C42" s="25" t="s">
        <v>141</v>
      </c>
      <c r="D42" s="25" t="s">
        <v>142</v>
      </c>
      <c r="E42" s="26" t="s">
        <v>143</v>
      </c>
      <c r="F42" s="225"/>
      <c r="G42" s="230">
        <v>37.6</v>
      </c>
      <c r="H42" s="230"/>
      <c r="I42" s="235">
        <v>0</v>
      </c>
      <c r="J42" s="230">
        <f>SUM(I42+G42)</f>
        <v>37.6</v>
      </c>
    </row>
    <row r="43" spans="2:10" ht="47.25">
      <c r="B43" s="115"/>
      <c r="C43" s="151" t="s">
        <v>153</v>
      </c>
      <c r="D43" s="151" t="s">
        <v>148</v>
      </c>
      <c r="E43" s="239" t="s">
        <v>154</v>
      </c>
      <c r="F43" s="225"/>
      <c r="G43" s="230">
        <v>0</v>
      </c>
      <c r="H43" s="230"/>
      <c r="I43" s="235">
        <f>100+230+100</f>
        <v>430</v>
      </c>
      <c r="J43" s="230">
        <f>SUM(I43+G43)</f>
        <v>430</v>
      </c>
    </row>
    <row r="44" spans="2:10" ht="15.75" customHeight="1">
      <c r="B44" s="115"/>
      <c r="C44" s="151"/>
      <c r="D44" s="151"/>
      <c r="E44" s="359" t="s">
        <v>219</v>
      </c>
      <c r="F44" s="359"/>
      <c r="G44" s="230">
        <f>G40</f>
        <v>37.6</v>
      </c>
      <c r="H44" s="230"/>
      <c r="I44" s="230">
        <f>I40</f>
        <v>430</v>
      </c>
      <c r="J44" s="230">
        <f>SUM(I44+G44)</f>
        <v>467.6</v>
      </c>
    </row>
    <row r="45" spans="2:10" ht="47.25">
      <c r="B45" s="115"/>
      <c r="C45" s="151"/>
      <c r="D45" s="151"/>
      <c r="E45" s="225"/>
      <c r="F45" s="225" t="s">
        <v>224</v>
      </c>
      <c r="G45" s="237"/>
      <c r="H45" s="237"/>
      <c r="I45" s="238"/>
      <c r="J45" s="237"/>
    </row>
    <row r="46" spans="2:10" ht="15.75">
      <c r="B46" s="115"/>
      <c r="C46" s="233" t="s">
        <v>132</v>
      </c>
      <c r="D46" s="233"/>
      <c r="E46" s="321" t="s">
        <v>133</v>
      </c>
      <c r="F46" s="225"/>
      <c r="G46" s="230">
        <f>G47</f>
        <v>32.76</v>
      </c>
      <c r="H46" s="230"/>
      <c r="I46" s="230">
        <f>I47</f>
        <v>0</v>
      </c>
      <c r="J46" s="230">
        <f>SUM(I46+G46)</f>
        <v>32.76</v>
      </c>
    </row>
    <row r="47" spans="2:10" ht="94.5">
      <c r="B47" s="115"/>
      <c r="C47" s="151" t="s">
        <v>174</v>
      </c>
      <c r="D47" s="151" t="s">
        <v>84</v>
      </c>
      <c r="E47" s="236" t="s">
        <v>175</v>
      </c>
      <c r="F47" s="225"/>
      <c r="G47" s="230">
        <v>32.76</v>
      </c>
      <c r="H47" s="230"/>
      <c r="I47" s="235">
        <v>0</v>
      </c>
      <c r="J47" s="230">
        <f>SUM(I47+G47)</f>
        <v>32.76</v>
      </c>
    </row>
    <row r="48" spans="2:10" ht="15.75">
      <c r="B48" s="115"/>
      <c r="C48" s="233" t="s">
        <v>139</v>
      </c>
      <c r="D48" s="151"/>
      <c r="E48" s="321" t="s">
        <v>140</v>
      </c>
      <c r="F48" s="225"/>
      <c r="G48" s="230">
        <f>G49</f>
        <v>-9.557</v>
      </c>
      <c r="H48" s="230"/>
      <c r="I48" s="230">
        <f>I49</f>
        <v>0</v>
      </c>
      <c r="J48" s="230">
        <f>SUM(I48+G48)</f>
        <v>-9.557</v>
      </c>
    </row>
    <row r="49" spans="2:10" ht="63">
      <c r="B49" s="115"/>
      <c r="C49" s="25" t="s">
        <v>141</v>
      </c>
      <c r="D49" s="25" t="s">
        <v>142</v>
      </c>
      <c r="E49" s="26" t="s">
        <v>143</v>
      </c>
      <c r="F49" s="4"/>
      <c r="G49" s="301">
        <v>-9.557</v>
      </c>
      <c r="H49" s="301"/>
      <c r="I49" s="302">
        <v>0</v>
      </c>
      <c r="J49" s="301">
        <f>SUM(I49+G49)</f>
        <v>-9.557</v>
      </c>
    </row>
    <row r="50" spans="2:10" ht="15.75">
      <c r="B50" s="115"/>
      <c r="C50" s="151"/>
      <c r="D50" s="151"/>
      <c r="E50" s="359" t="s">
        <v>219</v>
      </c>
      <c r="F50" s="359"/>
      <c r="G50" s="230">
        <f>G46+G48</f>
        <v>23.202999999999996</v>
      </c>
      <c r="H50" s="230"/>
      <c r="I50" s="230">
        <f>I46+I48</f>
        <v>0</v>
      </c>
      <c r="J50" s="230">
        <f>J46+J48</f>
        <v>23.202999999999996</v>
      </c>
    </row>
    <row r="51" spans="2:10" ht="47.25">
      <c r="B51" s="115"/>
      <c r="C51" s="151"/>
      <c r="D51" s="151"/>
      <c r="E51" s="225"/>
      <c r="F51" s="234" t="s">
        <v>225</v>
      </c>
      <c r="G51" s="230"/>
      <c r="H51" s="155"/>
      <c r="I51" s="235"/>
      <c r="J51" s="230"/>
    </row>
    <row r="52" spans="2:10" ht="15.75">
      <c r="B52" s="115"/>
      <c r="C52" s="233" t="s">
        <v>132</v>
      </c>
      <c r="D52" s="233"/>
      <c r="E52" s="321" t="s">
        <v>133</v>
      </c>
      <c r="F52" s="225"/>
      <c r="G52" s="230">
        <f>G53</f>
        <v>0</v>
      </c>
      <c r="H52" s="155"/>
      <c r="I52" s="230">
        <f>I53</f>
        <v>17</v>
      </c>
      <c r="J52" s="230">
        <f>G52+I52</f>
        <v>17</v>
      </c>
    </row>
    <row r="53" spans="2:10" ht="15.75">
      <c r="B53" s="115"/>
      <c r="C53" s="151" t="s">
        <v>178</v>
      </c>
      <c r="D53" s="151" t="s">
        <v>179</v>
      </c>
      <c r="E53" s="152" t="s">
        <v>180</v>
      </c>
      <c r="F53" s="225"/>
      <c r="G53" s="230">
        <v>0</v>
      </c>
      <c r="H53" s="155"/>
      <c r="I53" s="235">
        <v>17</v>
      </c>
      <c r="J53" s="230">
        <f>G53+I53</f>
        <v>17</v>
      </c>
    </row>
    <row r="54" spans="2:10" ht="15.75">
      <c r="B54" s="115"/>
      <c r="C54" s="151"/>
      <c r="D54" s="151"/>
      <c r="E54" s="359" t="s">
        <v>219</v>
      </c>
      <c r="F54" s="359"/>
      <c r="G54" s="230">
        <f>G52</f>
        <v>0</v>
      </c>
      <c r="H54" s="237"/>
      <c r="I54" s="230">
        <f>I52</f>
        <v>17</v>
      </c>
      <c r="J54" s="230">
        <f>J52</f>
        <v>17</v>
      </c>
    </row>
    <row r="55" spans="2:10" ht="63">
      <c r="B55" s="115"/>
      <c r="C55" s="151"/>
      <c r="D55" s="151"/>
      <c r="E55" s="225"/>
      <c r="F55" s="225" t="s">
        <v>285</v>
      </c>
      <c r="G55" s="230"/>
      <c r="H55" s="237"/>
      <c r="I55" s="235"/>
      <c r="J55" s="230"/>
    </row>
    <row r="56" spans="2:10" ht="15.75">
      <c r="B56" s="115"/>
      <c r="C56" s="233" t="s">
        <v>139</v>
      </c>
      <c r="D56" s="151"/>
      <c r="E56" s="321" t="s">
        <v>140</v>
      </c>
      <c r="F56" s="225"/>
      <c r="G56" s="230">
        <f>G57</f>
        <v>-276.674</v>
      </c>
      <c r="H56" s="230"/>
      <c r="I56" s="230">
        <f>I57</f>
        <v>0</v>
      </c>
      <c r="J56" s="230">
        <f>SUM(I56+G56)</f>
        <v>-276.674</v>
      </c>
    </row>
    <row r="57" spans="2:10" ht="47.25">
      <c r="B57" s="115"/>
      <c r="C57" s="151" t="s">
        <v>291</v>
      </c>
      <c r="D57" s="151" t="s">
        <v>281</v>
      </c>
      <c r="E57" s="236" t="s">
        <v>292</v>
      </c>
      <c r="F57" s="225"/>
      <c r="G57" s="230">
        <v>-276.674</v>
      </c>
      <c r="H57" s="230"/>
      <c r="I57" s="235">
        <v>0</v>
      </c>
      <c r="J57" s="230">
        <f>SUM(I57+G57)</f>
        <v>-276.674</v>
      </c>
    </row>
    <row r="58" spans="2:10" ht="15.75">
      <c r="B58" s="115"/>
      <c r="C58" s="233" t="s">
        <v>132</v>
      </c>
      <c r="D58" s="233"/>
      <c r="E58" s="321" t="s">
        <v>133</v>
      </c>
      <c r="F58" s="225"/>
      <c r="G58" s="230">
        <f>G59+G60+G61+G62+G63+G64</f>
        <v>-210.46699999999998</v>
      </c>
      <c r="H58" s="237"/>
      <c r="I58" s="230">
        <f>I59+I60+I61+I62+I63+I64</f>
        <v>0</v>
      </c>
      <c r="J58" s="230">
        <f>J59+J60+J61+J62+J63+J64</f>
        <v>-210.46699999999998</v>
      </c>
    </row>
    <row r="59" spans="2:10" ht="31.5">
      <c r="B59" s="115"/>
      <c r="C59" s="151" t="s">
        <v>286</v>
      </c>
      <c r="D59" s="151" t="s">
        <v>281</v>
      </c>
      <c r="E59" s="236" t="s">
        <v>282</v>
      </c>
      <c r="F59" s="225"/>
      <c r="G59" s="230">
        <v>-0.027</v>
      </c>
      <c r="H59" s="237"/>
      <c r="I59" s="235">
        <v>0</v>
      </c>
      <c r="J59" s="230">
        <f>G59+I59</f>
        <v>-0.027</v>
      </c>
    </row>
    <row r="60" spans="2:10" ht="15.75">
      <c r="B60" s="115"/>
      <c r="C60" s="151" t="s">
        <v>304</v>
      </c>
      <c r="D60" s="151" t="s">
        <v>281</v>
      </c>
      <c r="E60" s="304" t="s">
        <v>305</v>
      </c>
      <c r="F60" s="225"/>
      <c r="G60" s="230">
        <v>-6.6</v>
      </c>
      <c r="H60" s="237"/>
      <c r="I60" s="235">
        <v>0</v>
      </c>
      <c r="J60" s="230">
        <f aca="true" t="shared" si="1" ref="J60:J70">G60+I60</f>
        <v>-6.6</v>
      </c>
    </row>
    <row r="61" spans="2:10" ht="31.5">
      <c r="B61" s="115"/>
      <c r="C61" s="151" t="s">
        <v>306</v>
      </c>
      <c r="D61" s="151" t="s">
        <v>281</v>
      </c>
      <c r="E61" s="236" t="s">
        <v>298</v>
      </c>
      <c r="F61" s="225"/>
      <c r="G61" s="230">
        <v>-26.222</v>
      </c>
      <c r="H61" s="237"/>
      <c r="I61" s="235">
        <v>0</v>
      </c>
      <c r="J61" s="230">
        <f t="shared" si="1"/>
        <v>-26.222</v>
      </c>
    </row>
    <row r="62" spans="2:10" ht="94.5">
      <c r="B62" s="115"/>
      <c r="C62" s="151" t="s">
        <v>307</v>
      </c>
      <c r="D62" s="151" t="s">
        <v>281</v>
      </c>
      <c r="E62" s="236" t="s">
        <v>299</v>
      </c>
      <c r="F62" s="225"/>
      <c r="G62" s="230">
        <v>-72.109</v>
      </c>
      <c r="H62" s="237"/>
      <c r="I62" s="235">
        <v>0</v>
      </c>
      <c r="J62" s="230">
        <f t="shared" si="1"/>
        <v>-72.109</v>
      </c>
    </row>
    <row r="63" spans="2:10" ht="47.25">
      <c r="B63" s="115"/>
      <c r="C63" s="151" t="s">
        <v>308</v>
      </c>
      <c r="D63" s="151" t="s">
        <v>281</v>
      </c>
      <c r="E63" s="236" t="s">
        <v>300</v>
      </c>
      <c r="F63" s="225"/>
      <c r="G63" s="230">
        <v>-33.646</v>
      </c>
      <c r="H63" s="237"/>
      <c r="I63" s="235">
        <v>0</v>
      </c>
      <c r="J63" s="230">
        <f t="shared" si="1"/>
        <v>-33.646</v>
      </c>
    </row>
    <row r="64" spans="2:10" ht="63">
      <c r="B64" s="115"/>
      <c r="C64" s="151" t="s">
        <v>301</v>
      </c>
      <c r="D64" s="151" t="s">
        <v>281</v>
      </c>
      <c r="E64" s="236" t="s">
        <v>302</v>
      </c>
      <c r="F64" s="225"/>
      <c r="G64" s="230">
        <v>-71.863</v>
      </c>
      <c r="H64" s="237"/>
      <c r="I64" s="235">
        <v>0</v>
      </c>
      <c r="J64" s="230">
        <f t="shared" si="1"/>
        <v>-71.863</v>
      </c>
    </row>
    <row r="65" spans="2:10" ht="31.5">
      <c r="B65" s="115"/>
      <c r="C65" s="233" t="s">
        <v>293</v>
      </c>
      <c r="D65" s="233"/>
      <c r="E65" s="322" t="s">
        <v>294</v>
      </c>
      <c r="F65" s="225"/>
      <c r="G65" s="230">
        <f>G66+G67+G68+G69</f>
        <v>497.14099999999996</v>
      </c>
      <c r="H65" s="237"/>
      <c r="I65" s="230">
        <f>I66+I67+I68+I69</f>
        <v>0</v>
      </c>
      <c r="J65" s="230">
        <f t="shared" si="1"/>
        <v>497.14099999999996</v>
      </c>
    </row>
    <row r="66" spans="2:10" ht="31.5">
      <c r="B66" s="115"/>
      <c r="C66" s="4">
        <v>130102</v>
      </c>
      <c r="D66" s="25" t="s">
        <v>281</v>
      </c>
      <c r="E66" s="295" t="s">
        <v>282</v>
      </c>
      <c r="F66" s="115"/>
      <c r="G66" s="305">
        <v>18.027</v>
      </c>
      <c r="H66" s="237"/>
      <c r="I66" s="235">
        <v>0</v>
      </c>
      <c r="J66" s="230">
        <f t="shared" si="1"/>
        <v>18.027</v>
      </c>
    </row>
    <row r="67" spans="2:10" ht="47.25">
      <c r="B67" s="115"/>
      <c r="C67" s="25" t="s">
        <v>291</v>
      </c>
      <c r="D67" s="25" t="s">
        <v>281</v>
      </c>
      <c r="E67" s="295" t="s">
        <v>292</v>
      </c>
      <c r="F67" s="115"/>
      <c r="G67" s="305">
        <v>440.443</v>
      </c>
      <c r="H67" s="237"/>
      <c r="I67" s="235">
        <v>0</v>
      </c>
      <c r="J67" s="230">
        <f t="shared" si="1"/>
        <v>440.443</v>
      </c>
    </row>
    <row r="68" spans="2:10" ht="15.75">
      <c r="B68" s="115"/>
      <c r="C68" s="4">
        <v>130112</v>
      </c>
      <c r="D68" s="25" t="s">
        <v>281</v>
      </c>
      <c r="E68" s="295" t="s">
        <v>259</v>
      </c>
      <c r="F68" s="115"/>
      <c r="G68" s="305">
        <v>6.6</v>
      </c>
      <c r="H68" s="237"/>
      <c r="I68" s="235">
        <v>0</v>
      </c>
      <c r="J68" s="230">
        <f t="shared" si="1"/>
        <v>6.6</v>
      </c>
    </row>
    <row r="69" spans="2:10" ht="47.25">
      <c r="B69" s="115"/>
      <c r="C69" s="4">
        <v>130113</v>
      </c>
      <c r="D69" s="25" t="s">
        <v>281</v>
      </c>
      <c r="E69" s="295" t="s">
        <v>297</v>
      </c>
      <c r="F69" s="115"/>
      <c r="G69" s="305">
        <v>32.071</v>
      </c>
      <c r="H69" s="237"/>
      <c r="I69" s="235">
        <v>0</v>
      </c>
      <c r="J69" s="230">
        <f t="shared" si="1"/>
        <v>32.071</v>
      </c>
    </row>
    <row r="70" spans="2:10" ht="15.75">
      <c r="B70" s="115"/>
      <c r="C70" s="151"/>
      <c r="D70" s="151"/>
      <c r="E70" s="359" t="s">
        <v>219</v>
      </c>
      <c r="F70" s="359"/>
      <c r="G70" s="230">
        <f>G56+G58+G65</f>
        <v>10</v>
      </c>
      <c r="H70" s="237"/>
      <c r="I70" s="230">
        <f>I56+I58+I65</f>
        <v>0</v>
      </c>
      <c r="J70" s="230">
        <f t="shared" si="1"/>
        <v>10</v>
      </c>
    </row>
    <row r="71" spans="2:10" ht="78.75">
      <c r="B71" s="115"/>
      <c r="C71" s="151"/>
      <c r="D71" s="151"/>
      <c r="E71" s="225"/>
      <c r="F71" s="225" t="s">
        <v>303</v>
      </c>
      <c r="G71" s="237"/>
      <c r="H71" s="237"/>
      <c r="I71" s="238"/>
      <c r="J71" s="237"/>
    </row>
    <row r="72" spans="2:10" ht="15.75">
      <c r="B72" s="115"/>
      <c r="C72" s="233" t="s">
        <v>132</v>
      </c>
      <c r="D72" s="233"/>
      <c r="E72" s="321" t="s">
        <v>133</v>
      </c>
      <c r="F72" s="225"/>
      <c r="G72" s="230">
        <f>G73</f>
        <v>-3.185</v>
      </c>
      <c r="H72" s="230"/>
      <c r="I72" s="230">
        <f>I73</f>
        <v>0</v>
      </c>
      <c r="J72" s="230">
        <f>SUM(I72+G72)</f>
        <v>-3.185</v>
      </c>
    </row>
    <row r="73" spans="2:10" ht="31.5">
      <c r="B73" s="115"/>
      <c r="C73" s="25" t="s">
        <v>295</v>
      </c>
      <c r="D73" s="25" t="s">
        <v>84</v>
      </c>
      <c r="E73" s="26" t="s">
        <v>296</v>
      </c>
      <c r="F73" s="225"/>
      <c r="G73" s="230">
        <v>-3.185</v>
      </c>
      <c r="H73" s="230"/>
      <c r="I73" s="235">
        <v>0</v>
      </c>
      <c r="J73" s="230">
        <f>SUM(I73+G73)</f>
        <v>-3.185</v>
      </c>
    </row>
    <row r="74" spans="2:10" ht="31.5">
      <c r="B74" s="115"/>
      <c r="C74" s="151" t="s">
        <v>293</v>
      </c>
      <c r="D74" s="151"/>
      <c r="E74" s="147" t="s">
        <v>294</v>
      </c>
      <c r="F74" s="225"/>
      <c r="G74" s="230">
        <f>G75</f>
        <v>3.185</v>
      </c>
      <c r="H74" s="230"/>
      <c r="I74" s="230">
        <f>I75</f>
        <v>0</v>
      </c>
      <c r="J74" s="230">
        <f>SUM(I74+G74)</f>
        <v>3.185</v>
      </c>
    </row>
    <row r="75" spans="2:10" ht="31.5">
      <c r="B75" s="115"/>
      <c r="C75" s="25" t="s">
        <v>295</v>
      </c>
      <c r="D75" s="25" t="s">
        <v>84</v>
      </c>
      <c r="E75" s="26" t="s">
        <v>296</v>
      </c>
      <c r="F75" s="225"/>
      <c r="G75" s="230">
        <v>3.185</v>
      </c>
      <c r="H75" s="230"/>
      <c r="I75" s="235">
        <v>0</v>
      </c>
      <c r="J75" s="230">
        <f>SUM(I75+G75)</f>
        <v>3.185</v>
      </c>
    </row>
    <row r="76" spans="2:10" ht="15.75">
      <c r="B76" s="115"/>
      <c r="C76" s="151"/>
      <c r="D76" s="151"/>
      <c r="E76" s="359" t="s">
        <v>219</v>
      </c>
      <c r="F76" s="359"/>
      <c r="G76" s="230">
        <f>G72+G74</f>
        <v>0</v>
      </c>
      <c r="H76" s="230"/>
      <c r="I76" s="230">
        <f>I72+I74</f>
        <v>0</v>
      </c>
      <c r="J76" s="230">
        <f>SUM(I76+G76)</f>
        <v>0</v>
      </c>
    </row>
    <row r="77" spans="2:10" ht="47.25">
      <c r="B77" s="115"/>
      <c r="C77" s="153"/>
      <c r="D77" s="153"/>
      <c r="E77" s="225"/>
      <c r="F77" s="234" t="s">
        <v>226</v>
      </c>
      <c r="G77" s="230"/>
      <c r="H77" s="230"/>
      <c r="I77" s="235"/>
      <c r="J77" s="230"/>
    </row>
    <row r="78" spans="2:10" ht="15.75">
      <c r="B78" s="115"/>
      <c r="C78" s="233" t="s">
        <v>139</v>
      </c>
      <c r="D78" s="151"/>
      <c r="E78" s="321" t="s">
        <v>140</v>
      </c>
      <c r="F78" s="234"/>
      <c r="G78" s="230">
        <f>G79+G80+G81</f>
        <v>25</v>
      </c>
      <c r="H78" s="230"/>
      <c r="I78" s="230">
        <f>I79+I80+I81</f>
        <v>215</v>
      </c>
      <c r="J78" s="230">
        <f aca="true" t="shared" si="2" ref="J78:J97">SUM(I78+G78)</f>
        <v>240</v>
      </c>
    </row>
    <row r="79" spans="2:10" ht="63">
      <c r="B79" s="115"/>
      <c r="C79" s="25" t="s">
        <v>141</v>
      </c>
      <c r="D79" s="25" t="s">
        <v>142</v>
      </c>
      <c r="E79" s="26" t="s">
        <v>143</v>
      </c>
      <c r="F79" s="234"/>
      <c r="G79" s="230">
        <v>0</v>
      </c>
      <c r="H79" s="230"/>
      <c r="I79" s="235">
        <v>45</v>
      </c>
      <c r="J79" s="230">
        <f>SUM(I79+G79)</f>
        <v>45</v>
      </c>
    </row>
    <row r="80" spans="2:10" ht="15.75">
      <c r="B80" s="115"/>
      <c r="C80" s="151" t="s">
        <v>155</v>
      </c>
      <c r="D80" s="151" t="s">
        <v>156</v>
      </c>
      <c r="E80" s="236" t="s">
        <v>157</v>
      </c>
      <c r="F80" s="234"/>
      <c r="G80" s="230">
        <v>0</v>
      </c>
      <c r="H80" s="230"/>
      <c r="I80" s="235">
        <v>170</v>
      </c>
      <c r="J80" s="230">
        <f t="shared" si="2"/>
        <v>170</v>
      </c>
    </row>
    <row r="81" spans="2:10" ht="47.25">
      <c r="B81" s="115"/>
      <c r="C81" s="25" t="s">
        <v>153</v>
      </c>
      <c r="D81" s="25" t="s">
        <v>148</v>
      </c>
      <c r="E81" s="150" t="s">
        <v>154</v>
      </c>
      <c r="F81" s="234"/>
      <c r="G81" s="230">
        <v>25</v>
      </c>
      <c r="H81" s="230"/>
      <c r="I81" s="235">
        <v>0</v>
      </c>
      <c r="J81" s="230">
        <f t="shared" si="2"/>
        <v>25</v>
      </c>
    </row>
    <row r="82" spans="2:10" ht="15.75">
      <c r="B82" s="115"/>
      <c r="C82" s="233" t="s">
        <v>132</v>
      </c>
      <c r="D82" s="233"/>
      <c r="E82" s="321" t="s">
        <v>133</v>
      </c>
      <c r="F82" s="225"/>
      <c r="G82" s="230">
        <f>G83</f>
        <v>0</v>
      </c>
      <c r="H82" s="155"/>
      <c r="I82" s="230">
        <f>I83</f>
        <v>219</v>
      </c>
      <c r="J82" s="230">
        <f>G82+I82</f>
        <v>219</v>
      </c>
    </row>
    <row r="83" spans="2:10" ht="15.75">
      <c r="B83" s="115"/>
      <c r="C83" s="151" t="s">
        <v>178</v>
      </c>
      <c r="D83" s="151" t="s">
        <v>179</v>
      </c>
      <c r="E83" s="152" t="s">
        <v>180</v>
      </c>
      <c r="F83" s="225"/>
      <c r="G83" s="230">
        <v>0</v>
      </c>
      <c r="H83" s="155"/>
      <c r="I83" s="235">
        <v>219</v>
      </c>
      <c r="J83" s="230">
        <f>G83+I83</f>
        <v>219</v>
      </c>
    </row>
    <row r="84" spans="2:10" ht="15.75">
      <c r="B84" s="115"/>
      <c r="C84" s="151"/>
      <c r="D84" s="151"/>
      <c r="E84" s="359" t="s">
        <v>219</v>
      </c>
      <c r="F84" s="359"/>
      <c r="G84" s="230">
        <f>G78+G82</f>
        <v>25</v>
      </c>
      <c r="H84" s="237"/>
      <c r="I84" s="230">
        <f>I78+I82</f>
        <v>434</v>
      </c>
      <c r="J84" s="230">
        <f>J82</f>
        <v>219</v>
      </c>
    </row>
    <row r="85" spans="2:10" ht="31.5">
      <c r="B85" s="115"/>
      <c r="C85" s="233" t="s">
        <v>227</v>
      </c>
      <c r="D85" s="151"/>
      <c r="E85" s="101" t="s">
        <v>188</v>
      </c>
      <c r="F85" s="234"/>
      <c r="G85" s="230">
        <f>G86+G87+G88</f>
        <v>240</v>
      </c>
      <c r="H85" s="230"/>
      <c r="I85" s="230">
        <f>I86+I87+I88</f>
        <v>0</v>
      </c>
      <c r="J85" s="230">
        <f t="shared" si="2"/>
        <v>240</v>
      </c>
    </row>
    <row r="86" spans="2:10" ht="15.75">
      <c r="B86" s="115"/>
      <c r="C86" s="151" t="s">
        <v>228</v>
      </c>
      <c r="D86" s="151" t="s">
        <v>186</v>
      </c>
      <c r="E86" s="236" t="s">
        <v>187</v>
      </c>
      <c r="F86" s="225"/>
      <c r="G86" s="230">
        <v>240</v>
      </c>
      <c r="H86" s="230"/>
      <c r="I86" s="240">
        <v>0</v>
      </c>
      <c r="J86" s="230">
        <f t="shared" si="2"/>
        <v>240</v>
      </c>
    </row>
    <row r="87" spans="2:10" ht="15.75" hidden="1">
      <c r="B87" s="115"/>
      <c r="C87" s="151"/>
      <c r="D87" s="151"/>
      <c r="E87" s="236"/>
      <c r="F87" s="225"/>
      <c r="G87" s="230"/>
      <c r="H87" s="230"/>
      <c r="I87" s="240"/>
      <c r="J87" s="230"/>
    </row>
    <row r="88" spans="2:10" ht="15.75" hidden="1">
      <c r="B88" s="115"/>
      <c r="C88" s="151"/>
      <c r="D88" s="151"/>
      <c r="E88" s="241"/>
      <c r="F88" s="225"/>
      <c r="G88" s="230">
        <v>0</v>
      </c>
      <c r="H88" s="230"/>
      <c r="I88" s="240"/>
      <c r="J88" s="230">
        <f t="shared" si="2"/>
        <v>0</v>
      </c>
    </row>
    <row r="89" spans="2:10" ht="15.75">
      <c r="B89" s="115"/>
      <c r="C89" s="380" t="s">
        <v>219</v>
      </c>
      <c r="D89" s="380"/>
      <c r="E89" s="380"/>
      <c r="F89" s="380"/>
      <c r="G89" s="230">
        <f>G85</f>
        <v>240</v>
      </c>
      <c r="H89" s="230"/>
      <c r="I89" s="230">
        <f>I85</f>
        <v>0</v>
      </c>
      <c r="J89" s="230">
        <f t="shared" si="2"/>
        <v>240</v>
      </c>
    </row>
    <row r="90" spans="2:10" ht="110.25" hidden="1">
      <c r="B90" s="115"/>
      <c r="C90" s="151"/>
      <c r="D90" s="151"/>
      <c r="E90" s="151"/>
      <c r="F90" s="151" t="s">
        <v>229</v>
      </c>
      <c r="G90" s="237"/>
      <c r="H90" s="237"/>
      <c r="I90" s="238"/>
      <c r="J90" s="230">
        <f t="shared" si="2"/>
        <v>0</v>
      </c>
    </row>
    <row r="91" spans="2:10" ht="15.75" hidden="1">
      <c r="B91" s="115"/>
      <c r="C91" s="151" t="s">
        <v>230</v>
      </c>
      <c r="D91" s="151"/>
      <c r="E91" s="225" t="s">
        <v>231</v>
      </c>
      <c r="F91" s="225"/>
      <c r="G91" s="237"/>
      <c r="H91" s="237"/>
      <c r="I91" s="238"/>
      <c r="J91" s="230">
        <f t="shared" si="2"/>
        <v>0</v>
      </c>
    </row>
    <row r="92" spans="2:10" ht="15.75" hidden="1">
      <c r="B92" s="115"/>
      <c r="C92" s="151" t="s">
        <v>232</v>
      </c>
      <c r="D92" s="151"/>
      <c r="E92" s="225" t="s">
        <v>233</v>
      </c>
      <c r="F92" s="234"/>
      <c r="G92" s="237"/>
      <c r="H92" s="237"/>
      <c r="I92" s="238"/>
      <c r="J92" s="230">
        <f t="shared" si="2"/>
        <v>0</v>
      </c>
    </row>
    <row r="93" spans="2:10" ht="15.75" hidden="1">
      <c r="B93" s="115"/>
      <c r="C93" s="151"/>
      <c r="D93" s="151"/>
      <c r="E93" s="225"/>
      <c r="F93" s="234"/>
      <c r="G93" s="237"/>
      <c r="H93" s="237"/>
      <c r="I93" s="238"/>
      <c r="J93" s="230">
        <f t="shared" si="2"/>
        <v>0</v>
      </c>
    </row>
    <row r="94" spans="2:10" ht="15.75" hidden="1">
      <c r="B94" s="115"/>
      <c r="C94" s="151"/>
      <c r="D94" s="151"/>
      <c r="E94" s="225"/>
      <c r="F94" s="234"/>
      <c r="G94" s="237"/>
      <c r="H94" s="237"/>
      <c r="I94" s="238"/>
      <c r="J94" s="230">
        <f t="shared" si="2"/>
        <v>0</v>
      </c>
    </row>
    <row r="95" spans="2:10" ht="15.75" hidden="1">
      <c r="B95" s="115"/>
      <c r="C95" s="151"/>
      <c r="D95" s="151"/>
      <c r="E95" s="225"/>
      <c r="F95" s="234"/>
      <c r="G95" s="237"/>
      <c r="H95" s="237"/>
      <c r="I95" s="238"/>
      <c r="J95" s="230">
        <f t="shared" si="2"/>
        <v>0</v>
      </c>
    </row>
    <row r="96" spans="2:10" ht="15.75" hidden="1">
      <c r="B96" s="115"/>
      <c r="C96" s="380" t="s">
        <v>219</v>
      </c>
      <c r="D96" s="380"/>
      <c r="E96" s="380"/>
      <c r="F96" s="380"/>
      <c r="G96" s="237"/>
      <c r="H96" s="237"/>
      <c r="I96" s="238"/>
      <c r="J96" s="230">
        <f t="shared" si="2"/>
        <v>0</v>
      </c>
    </row>
    <row r="97" spans="2:10" ht="15.75">
      <c r="B97" s="115"/>
      <c r="C97" s="381" t="s">
        <v>14</v>
      </c>
      <c r="D97" s="381"/>
      <c r="E97" s="381"/>
      <c r="F97" s="381"/>
      <c r="G97" s="242">
        <f>G16+G20+G27+G31+G38+G44+G50+G54+G70+G76+G84+G89</f>
        <v>894.6429999999999</v>
      </c>
      <c r="H97" s="242"/>
      <c r="I97" s="242">
        <f>I16+I20+I27+I31+I38+I44+I50+I54+I70+I76+I84+I89</f>
        <v>916</v>
      </c>
      <c r="J97" s="242">
        <f t="shared" si="2"/>
        <v>1810.643</v>
      </c>
    </row>
    <row r="98" spans="7:9" ht="15.75">
      <c r="G98" s="221"/>
      <c r="I98" s="221"/>
    </row>
    <row r="99" spans="6:10" ht="15.75">
      <c r="F99" s="324"/>
      <c r="G99" s="221"/>
      <c r="I99" s="221"/>
      <c r="J99" s="221"/>
    </row>
    <row r="100" spans="7:9" ht="15.75">
      <c r="G100" s="221"/>
      <c r="I100" s="221"/>
    </row>
  </sheetData>
  <mergeCells count="27">
    <mergeCell ref="C96:F96"/>
    <mergeCell ref="C97:F97"/>
    <mergeCell ref="E50:F50"/>
    <mergeCell ref="E54:F54"/>
    <mergeCell ref="C89:F89"/>
    <mergeCell ref="E84:F84"/>
    <mergeCell ref="E76:F76"/>
    <mergeCell ref="E70:F70"/>
    <mergeCell ref="E20:F20"/>
    <mergeCell ref="E27:F27"/>
    <mergeCell ref="E31:F31"/>
    <mergeCell ref="E44:F44"/>
    <mergeCell ref="F10:F12"/>
    <mergeCell ref="G10:G12"/>
    <mergeCell ref="I10:I12"/>
    <mergeCell ref="J10:J12"/>
    <mergeCell ref="H11:H12"/>
    <mergeCell ref="E16:F16"/>
    <mergeCell ref="F1:J1"/>
    <mergeCell ref="F2:J4"/>
    <mergeCell ref="G5:J5"/>
    <mergeCell ref="I6:J6"/>
    <mergeCell ref="B7:J7"/>
    <mergeCell ref="B10:B12"/>
    <mergeCell ref="C10:C12"/>
    <mergeCell ref="D10:D12"/>
    <mergeCell ref="E10:E12"/>
  </mergeCells>
  <printOptions/>
  <pageMargins left="0.38" right="0.11" top="0.19" bottom="0.17" header="0.14" footer="0.19"/>
  <pageSetup fitToHeight="2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4">
      <selection activeCell="A4" sqref="A4:F4"/>
    </sheetView>
  </sheetViews>
  <sheetFormatPr defaultColWidth="9.16015625" defaultRowHeight="12.75"/>
  <cols>
    <col min="1" max="1" width="9.5" style="41" customWidth="1"/>
    <col min="2" max="2" width="94.16015625" style="41" customWidth="1"/>
    <col min="3" max="3" width="19.33203125" style="41" customWidth="1"/>
    <col min="4" max="4" width="21.33203125" style="41" customWidth="1"/>
    <col min="5" max="5" width="16.33203125" style="41" customWidth="1"/>
    <col min="6" max="6" width="18.5" style="41" customWidth="1"/>
    <col min="7" max="7" width="15.5" style="41" customWidth="1"/>
    <col min="8" max="12" width="9.16015625" style="41" customWidth="1"/>
    <col min="13" max="16384" width="9.16015625" style="187" customWidth="1"/>
  </cols>
  <sheetData>
    <row r="1" spans="1:12" s="53" customFormat="1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3:6" ht="12.75" customHeight="1">
      <c r="C2" s="186"/>
      <c r="D2" s="186"/>
      <c r="E2" s="186"/>
      <c r="F2" s="186"/>
    </row>
    <row r="3" spans="3:13" ht="117.75" customHeight="1">
      <c r="C3" s="354" t="s">
        <v>322</v>
      </c>
      <c r="D3" s="354"/>
      <c r="E3" s="354"/>
      <c r="F3" s="354"/>
      <c r="M3" s="41"/>
    </row>
    <row r="4" spans="1:6" ht="36" customHeight="1">
      <c r="A4" s="382" t="s">
        <v>191</v>
      </c>
      <c r="B4" s="383"/>
      <c r="C4" s="383"/>
      <c r="D4" s="383"/>
      <c r="E4" s="383"/>
      <c r="F4" s="383"/>
    </row>
    <row r="5" spans="1:6" ht="12.75" customHeight="1">
      <c r="A5" s="384"/>
      <c r="B5" s="384"/>
      <c r="C5" s="384"/>
      <c r="D5" s="384"/>
      <c r="E5" s="384"/>
      <c r="F5" s="188" t="s">
        <v>24</v>
      </c>
    </row>
    <row r="6" spans="1:12" s="191" customFormat="1" ht="38.25" customHeight="1">
      <c r="A6" s="358" t="s">
        <v>25</v>
      </c>
      <c r="B6" s="358" t="s">
        <v>192</v>
      </c>
      <c r="C6" s="358" t="s">
        <v>15</v>
      </c>
      <c r="D6" s="358" t="s">
        <v>27</v>
      </c>
      <c r="E6" s="358" t="s">
        <v>28</v>
      </c>
      <c r="F6" s="358"/>
      <c r="G6" s="190"/>
      <c r="H6" s="190"/>
      <c r="I6" s="190"/>
      <c r="J6" s="190"/>
      <c r="K6" s="190"/>
      <c r="L6" s="190"/>
    </row>
    <row r="7" spans="1:12" s="191" customFormat="1" ht="38.25" customHeight="1">
      <c r="A7" s="358"/>
      <c r="B7" s="358"/>
      <c r="C7" s="358"/>
      <c r="D7" s="358"/>
      <c r="E7" s="189" t="s">
        <v>15</v>
      </c>
      <c r="F7" s="192" t="s">
        <v>29</v>
      </c>
      <c r="G7" s="190"/>
      <c r="H7" s="190"/>
      <c r="I7" s="190"/>
      <c r="J7" s="190"/>
      <c r="K7" s="190"/>
      <c r="L7" s="190"/>
    </row>
    <row r="8" spans="1:12" s="196" customFormat="1" ht="26.25" customHeight="1">
      <c r="A8" s="193">
        <v>200000</v>
      </c>
      <c r="B8" s="194" t="s">
        <v>193</v>
      </c>
      <c r="C8" s="195">
        <f>SUM(D8+E8)</f>
        <v>3477.31963</v>
      </c>
      <c r="D8" s="195">
        <f>SUM(D13-D15)+D17</f>
        <v>1875.21963</v>
      </c>
      <c r="E8" s="195">
        <f>SUM(E13-E15)+E17</f>
        <v>1602.1</v>
      </c>
      <c r="F8" s="195">
        <f>SUM(F13-F15)+F17</f>
        <v>1602.1</v>
      </c>
      <c r="G8" s="303"/>
      <c r="H8" s="41"/>
      <c r="I8" s="41"/>
      <c r="J8" s="41"/>
      <c r="K8" s="41"/>
      <c r="L8" s="41"/>
    </row>
    <row r="9" spans="1:12" s="199" customFormat="1" ht="27" customHeight="1">
      <c r="A9" s="193">
        <v>208000</v>
      </c>
      <c r="B9" s="194" t="s">
        <v>194</v>
      </c>
      <c r="C9" s="195">
        <f aca="true" t="shared" si="0" ref="C9:C35">SUM(D9+E9)</f>
        <v>3477.31963</v>
      </c>
      <c r="D9" s="197">
        <f>D10+D17</f>
        <v>1875.21963</v>
      </c>
      <c r="E9" s="197">
        <f>E10+E17</f>
        <v>1602.1</v>
      </c>
      <c r="F9" s="197">
        <f>F10+F17</f>
        <v>1602.1</v>
      </c>
      <c r="G9" s="198"/>
      <c r="H9" s="198"/>
      <c r="I9" s="198"/>
      <c r="J9" s="198"/>
      <c r="K9" s="198"/>
      <c r="L9" s="198"/>
    </row>
    <row r="10" spans="1:12" s="199" customFormat="1" ht="21" customHeight="1">
      <c r="A10" s="193"/>
      <c r="B10" s="200" t="s">
        <v>195</v>
      </c>
      <c r="C10" s="195">
        <f t="shared" si="0"/>
        <v>3477.31963</v>
      </c>
      <c r="D10" s="197">
        <f>D13-D15</f>
        <v>3477.31963</v>
      </c>
      <c r="E10" s="197">
        <f>E13-E15</f>
        <v>0</v>
      </c>
      <c r="F10" s="197">
        <f>F13-F15</f>
        <v>0</v>
      </c>
      <c r="G10" s="198"/>
      <c r="H10" s="198"/>
      <c r="I10" s="198"/>
      <c r="J10" s="198"/>
      <c r="K10" s="198"/>
      <c r="L10" s="198"/>
    </row>
    <row r="11" spans="1:12" s="205" customFormat="1" ht="20.25" customHeight="1" hidden="1">
      <c r="A11" s="201">
        <v>401000</v>
      </c>
      <c r="B11" s="202" t="s">
        <v>196</v>
      </c>
      <c r="C11" s="195">
        <f t="shared" si="0"/>
        <v>0</v>
      </c>
      <c r="D11" s="203"/>
      <c r="E11" s="203"/>
      <c r="F11" s="197"/>
      <c r="G11" s="204"/>
      <c r="H11" s="204"/>
      <c r="I11" s="204"/>
      <c r="J11" s="204"/>
      <c r="K11" s="204"/>
      <c r="L11" s="204"/>
    </row>
    <row r="12" spans="1:12" s="205" customFormat="1" ht="21" customHeight="1">
      <c r="A12" s="201"/>
      <c r="B12" s="202" t="s">
        <v>197</v>
      </c>
      <c r="C12" s="203">
        <v>575.61963</v>
      </c>
      <c r="D12" s="203">
        <v>575.61963</v>
      </c>
      <c r="E12" s="203">
        <v>0</v>
      </c>
      <c r="F12" s="197">
        <v>0</v>
      </c>
      <c r="G12" s="204"/>
      <c r="H12" s="204"/>
      <c r="I12" s="204"/>
      <c r="J12" s="204"/>
      <c r="K12" s="204"/>
      <c r="L12" s="204"/>
    </row>
    <row r="13" spans="1:12" s="205" customFormat="1" ht="28.5" customHeight="1">
      <c r="A13" s="193">
        <v>208100</v>
      </c>
      <c r="B13" s="194" t="s">
        <v>198</v>
      </c>
      <c r="C13" s="195">
        <f t="shared" si="0"/>
        <v>3535.19497</v>
      </c>
      <c r="D13" s="203">
        <v>3529.60227</v>
      </c>
      <c r="E13" s="203">
        <v>5.5927</v>
      </c>
      <c r="F13" s="203">
        <v>2.5023</v>
      </c>
      <c r="G13" s="204"/>
      <c r="H13" s="204"/>
      <c r="I13" s="204"/>
      <c r="J13" s="204"/>
      <c r="K13" s="204"/>
      <c r="L13" s="204"/>
    </row>
    <row r="14" spans="1:12" s="205" customFormat="1" ht="19.5" customHeight="1">
      <c r="A14" s="193"/>
      <c r="B14" s="202" t="s">
        <v>197</v>
      </c>
      <c r="C14" s="203">
        <v>575.61963</v>
      </c>
      <c r="D14" s="203">
        <v>575.61963</v>
      </c>
      <c r="E14" s="203">
        <v>0</v>
      </c>
      <c r="F14" s="203">
        <v>0</v>
      </c>
      <c r="G14" s="204"/>
      <c r="H14" s="204"/>
      <c r="I14" s="204"/>
      <c r="J14" s="204"/>
      <c r="K14" s="204"/>
      <c r="L14" s="204"/>
    </row>
    <row r="15" spans="1:12" s="205" customFormat="1" ht="23.25" customHeight="1">
      <c r="A15" s="193">
        <v>208200</v>
      </c>
      <c r="B15" s="194" t="s">
        <v>199</v>
      </c>
      <c r="C15" s="195">
        <f t="shared" si="0"/>
        <v>57.87534</v>
      </c>
      <c r="D15" s="197">
        <v>52.28264</v>
      </c>
      <c r="E15" s="203">
        <v>5.5927</v>
      </c>
      <c r="F15" s="203">
        <v>2.5023</v>
      </c>
      <c r="G15" s="204"/>
      <c r="H15" s="204"/>
      <c r="I15" s="204"/>
      <c r="J15" s="204"/>
      <c r="K15" s="204"/>
      <c r="L15" s="204"/>
    </row>
    <row r="16" spans="1:12" s="205" customFormat="1" ht="21" customHeight="1">
      <c r="A16" s="193"/>
      <c r="B16" s="202" t="s">
        <v>197</v>
      </c>
      <c r="C16" s="197">
        <v>0</v>
      </c>
      <c r="D16" s="197">
        <v>0</v>
      </c>
      <c r="E16" s="203">
        <v>0</v>
      </c>
      <c r="F16" s="203">
        <v>0</v>
      </c>
      <c r="G16" s="204"/>
      <c r="H16" s="204"/>
      <c r="I16" s="204"/>
      <c r="J16" s="204"/>
      <c r="K16" s="204"/>
      <c r="L16" s="204"/>
    </row>
    <row r="17" spans="1:12" s="205" customFormat="1" ht="39.75" customHeight="1">
      <c r="A17" s="193">
        <v>208400</v>
      </c>
      <c r="B17" s="194" t="s">
        <v>200</v>
      </c>
      <c r="C17" s="195">
        <f t="shared" si="0"/>
        <v>0</v>
      </c>
      <c r="D17" s="203">
        <v>-1602.1</v>
      </c>
      <c r="E17" s="203">
        <f>1317.1+35+250</f>
        <v>1602.1</v>
      </c>
      <c r="F17" s="203">
        <f>1317.1+35+250</f>
        <v>1602.1</v>
      </c>
      <c r="G17" s="204"/>
      <c r="H17" s="204"/>
      <c r="I17" s="204"/>
      <c r="J17" s="204"/>
      <c r="K17" s="204"/>
      <c r="L17" s="204"/>
    </row>
    <row r="18" spans="1:12" s="205" customFormat="1" ht="20.25" customHeight="1" hidden="1">
      <c r="A18" s="193">
        <v>402100</v>
      </c>
      <c r="B18" s="194" t="s">
        <v>201</v>
      </c>
      <c r="C18" s="195">
        <f t="shared" si="0"/>
        <v>0</v>
      </c>
      <c r="D18" s="203"/>
      <c r="E18" s="203"/>
      <c r="F18" s="197"/>
      <c r="G18" s="204"/>
      <c r="H18" s="204"/>
      <c r="I18" s="204"/>
      <c r="J18" s="204"/>
      <c r="K18" s="204"/>
      <c r="L18" s="204"/>
    </row>
    <row r="19" spans="1:12" s="205" customFormat="1" ht="35.25" customHeight="1">
      <c r="A19" s="193"/>
      <c r="B19" s="206" t="s">
        <v>202</v>
      </c>
      <c r="C19" s="195">
        <v>0</v>
      </c>
      <c r="D19" s="203">
        <v>-55.6</v>
      </c>
      <c r="E19" s="203">
        <v>55.6</v>
      </c>
      <c r="F19" s="197">
        <v>55.6</v>
      </c>
      <c r="G19" s="204"/>
      <c r="H19" s="204"/>
      <c r="I19" s="204"/>
      <c r="J19" s="204"/>
      <c r="K19" s="204"/>
      <c r="L19" s="204"/>
    </row>
    <row r="20" spans="1:12" s="205" customFormat="1" ht="23.25" customHeight="1">
      <c r="A20" s="193"/>
      <c r="B20" s="194" t="s">
        <v>203</v>
      </c>
      <c r="C20" s="195">
        <f t="shared" si="0"/>
        <v>3477.31963</v>
      </c>
      <c r="D20" s="197">
        <f>SUM(D8)</f>
        <v>1875.21963</v>
      </c>
      <c r="E20" s="197">
        <f>SUM(E8)</f>
        <v>1602.1</v>
      </c>
      <c r="F20" s="197">
        <f>SUM(F8)</f>
        <v>1602.1</v>
      </c>
      <c r="G20" s="204"/>
      <c r="H20" s="204"/>
      <c r="I20" s="204"/>
      <c r="J20" s="204"/>
      <c r="K20" s="204"/>
      <c r="L20" s="204"/>
    </row>
    <row r="21" spans="1:12" s="205" customFormat="1" ht="20.25" customHeight="1" hidden="1">
      <c r="A21" s="193" t="s">
        <v>101</v>
      </c>
      <c r="B21" s="194" t="s">
        <v>101</v>
      </c>
      <c r="C21" s="195">
        <f t="shared" si="0"/>
        <v>0</v>
      </c>
      <c r="D21" s="203"/>
      <c r="E21" s="203"/>
      <c r="F21" s="197"/>
      <c r="G21" s="204"/>
      <c r="H21" s="204"/>
      <c r="I21" s="204"/>
      <c r="J21" s="204"/>
      <c r="K21" s="204"/>
      <c r="L21" s="204"/>
    </row>
    <row r="22" spans="1:12" s="199" customFormat="1" ht="26.25" customHeight="1">
      <c r="A22" s="193">
        <v>600000</v>
      </c>
      <c r="B22" s="194" t="s">
        <v>204</v>
      </c>
      <c r="C22" s="195">
        <f t="shared" si="0"/>
        <v>3477.31963</v>
      </c>
      <c r="D22" s="197">
        <f>SUM(D26)</f>
        <v>1875.21963</v>
      </c>
      <c r="E22" s="203">
        <f>1317.1+35+250</f>
        <v>1602.1</v>
      </c>
      <c r="F22" s="203">
        <f>1317.1+35+250</f>
        <v>1602.1</v>
      </c>
      <c r="G22" s="198"/>
      <c r="H22" s="198"/>
      <c r="I22" s="198"/>
      <c r="J22" s="198"/>
      <c r="K22" s="198"/>
      <c r="L22" s="198"/>
    </row>
    <row r="23" spans="1:12" s="205" customFormat="1" ht="37.5" hidden="1">
      <c r="A23" s="201">
        <v>601000</v>
      </c>
      <c r="B23" s="202" t="s">
        <v>205</v>
      </c>
      <c r="C23" s="195">
        <f t="shared" si="0"/>
        <v>0</v>
      </c>
      <c r="D23" s="203"/>
      <c r="E23" s="203"/>
      <c r="F23" s="197"/>
      <c r="G23" s="204"/>
      <c r="H23" s="204"/>
      <c r="I23" s="204"/>
      <c r="J23" s="204"/>
      <c r="K23" s="204"/>
      <c r="L23" s="204"/>
    </row>
    <row r="24" spans="1:12" s="205" customFormat="1" ht="34.5" customHeight="1" hidden="1">
      <c r="A24" s="193">
        <v>601200</v>
      </c>
      <c r="B24" s="194" t="s">
        <v>206</v>
      </c>
      <c r="C24" s="195">
        <f t="shared" si="0"/>
        <v>0</v>
      </c>
      <c r="D24" s="203"/>
      <c r="E24" s="203"/>
      <c r="F24" s="197"/>
      <c r="G24" s="204"/>
      <c r="H24" s="204"/>
      <c r="I24" s="204"/>
      <c r="J24" s="204"/>
      <c r="K24" s="204"/>
      <c r="L24" s="204"/>
    </row>
    <row r="25" spans="1:12" s="208" customFormat="1" ht="36" customHeight="1" hidden="1">
      <c r="A25" s="193">
        <v>601220</v>
      </c>
      <c r="B25" s="194" t="s">
        <v>207</v>
      </c>
      <c r="C25" s="195">
        <f t="shared" si="0"/>
        <v>0</v>
      </c>
      <c r="D25" s="203"/>
      <c r="E25" s="203"/>
      <c r="F25" s="197"/>
      <c r="G25" s="207"/>
      <c r="H25" s="207"/>
      <c r="I25" s="207"/>
      <c r="J25" s="207"/>
      <c r="K25" s="207"/>
      <c r="L25" s="207"/>
    </row>
    <row r="26" spans="1:12" s="205" customFormat="1" ht="17.25" customHeight="1">
      <c r="A26" s="201">
        <v>602000</v>
      </c>
      <c r="B26" s="202" t="s">
        <v>208</v>
      </c>
      <c r="C26" s="195">
        <f t="shared" si="0"/>
        <v>3477.31963</v>
      </c>
      <c r="D26" s="197">
        <f>SUM(D28-D30)+D33</f>
        <v>1875.21963</v>
      </c>
      <c r="E26" s="203">
        <f>1317.1+35+250</f>
        <v>1602.1</v>
      </c>
      <c r="F26" s="203">
        <f>1317.1+35+250</f>
        <v>1602.1</v>
      </c>
      <c r="G26" s="204"/>
      <c r="H26" s="204"/>
      <c r="I26" s="204"/>
      <c r="J26" s="204"/>
      <c r="K26" s="204"/>
      <c r="L26" s="204"/>
    </row>
    <row r="27" spans="1:12" s="205" customFormat="1" ht="22.5" customHeight="1">
      <c r="A27" s="201"/>
      <c r="B27" s="200" t="s">
        <v>195</v>
      </c>
      <c r="C27" s="195">
        <f t="shared" si="0"/>
        <v>3477.31963</v>
      </c>
      <c r="D27" s="197">
        <f>D28-D30</f>
        <v>3477.31963</v>
      </c>
      <c r="E27" s="197">
        <f>E28-E30</f>
        <v>0</v>
      </c>
      <c r="F27" s="197">
        <f>F28-F30</f>
        <v>0</v>
      </c>
      <c r="G27" s="204"/>
      <c r="H27" s="204"/>
      <c r="I27" s="204"/>
      <c r="J27" s="204"/>
      <c r="K27" s="204"/>
      <c r="L27" s="204"/>
    </row>
    <row r="28" spans="1:12" s="205" customFormat="1" ht="21" customHeight="1">
      <c r="A28" s="193">
        <v>602100</v>
      </c>
      <c r="B28" s="194" t="s">
        <v>198</v>
      </c>
      <c r="C28" s="195">
        <f t="shared" si="0"/>
        <v>3535.19497</v>
      </c>
      <c r="D28" s="203">
        <v>3529.60227</v>
      </c>
      <c r="E28" s="203">
        <v>5.5927</v>
      </c>
      <c r="F28" s="203">
        <v>2.5023</v>
      </c>
      <c r="G28" s="204"/>
      <c r="H28" s="204"/>
      <c r="I28" s="204"/>
      <c r="J28" s="204"/>
      <c r="K28" s="204"/>
      <c r="L28" s="204"/>
    </row>
    <row r="29" spans="1:12" s="205" customFormat="1" ht="21" customHeight="1">
      <c r="A29" s="193"/>
      <c r="B29" s="202" t="s">
        <v>197</v>
      </c>
      <c r="C29" s="203">
        <v>575.61963</v>
      </c>
      <c r="D29" s="203">
        <v>575.61963</v>
      </c>
      <c r="E29" s="203">
        <v>0</v>
      </c>
      <c r="F29" s="203">
        <v>0</v>
      </c>
      <c r="G29" s="204"/>
      <c r="H29" s="204"/>
      <c r="I29" s="204"/>
      <c r="J29" s="204"/>
      <c r="K29" s="204"/>
      <c r="L29" s="204"/>
    </row>
    <row r="30" spans="1:6" ht="21.75" customHeight="1">
      <c r="A30" s="193">
        <v>602200</v>
      </c>
      <c r="B30" s="194" t="s">
        <v>199</v>
      </c>
      <c r="C30" s="195">
        <f t="shared" si="0"/>
        <v>57.87534</v>
      </c>
      <c r="D30" s="197">
        <v>52.28264</v>
      </c>
      <c r="E30" s="203">
        <v>5.5927</v>
      </c>
      <c r="F30" s="203">
        <v>2.5023</v>
      </c>
    </row>
    <row r="31" spans="1:12" ht="19.5" hidden="1">
      <c r="A31" s="209"/>
      <c r="B31" s="210" t="s">
        <v>209</v>
      </c>
      <c r="C31" s="195">
        <f t="shared" si="0"/>
        <v>1016.15384</v>
      </c>
      <c r="D31" s="211">
        <v>1016.15384</v>
      </c>
      <c r="E31" s="211"/>
      <c r="F31" s="211"/>
      <c r="G31" s="187"/>
      <c r="H31" s="187"/>
      <c r="I31" s="187"/>
      <c r="J31" s="187"/>
      <c r="K31" s="187"/>
      <c r="L31" s="187"/>
    </row>
    <row r="32" spans="1:12" ht="18.75">
      <c r="A32" s="209"/>
      <c r="B32" s="202" t="s">
        <v>197</v>
      </c>
      <c r="C32" s="197">
        <v>0</v>
      </c>
      <c r="D32" s="212">
        <v>0</v>
      </c>
      <c r="E32" s="212">
        <v>0</v>
      </c>
      <c r="F32" s="212">
        <v>0</v>
      </c>
      <c r="G32" s="187"/>
      <c r="H32" s="187"/>
      <c r="I32" s="187"/>
      <c r="J32" s="187"/>
      <c r="K32" s="187"/>
      <c r="L32" s="187"/>
    </row>
    <row r="33" spans="1:6" ht="36.75" customHeight="1">
      <c r="A33" s="193">
        <v>602400</v>
      </c>
      <c r="B33" s="194" t="s">
        <v>200</v>
      </c>
      <c r="C33" s="195">
        <f>SUM(D33+E33)</f>
        <v>0</v>
      </c>
      <c r="D33" s="203">
        <v>-1602.1</v>
      </c>
      <c r="E33" s="203">
        <f>1317.1+35+250</f>
        <v>1602.1</v>
      </c>
      <c r="F33" s="203">
        <f>1317.1+35+250</f>
        <v>1602.1</v>
      </c>
    </row>
    <row r="34" spans="1:6" ht="12.75" customHeight="1" hidden="1">
      <c r="A34" s="133" t="s">
        <v>79</v>
      </c>
      <c r="B34" s="213"/>
      <c r="C34" s="195">
        <f t="shared" si="0"/>
        <v>0</v>
      </c>
      <c r="D34" s="214"/>
      <c r="E34" s="214"/>
      <c r="F34" s="214"/>
    </row>
    <row r="35" spans="1:6" ht="24.75" customHeight="1">
      <c r="A35" s="215"/>
      <c r="B35" s="216" t="s">
        <v>210</v>
      </c>
      <c r="C35" s="195">
        <f t="shared" si="0"/>
        <v>3477.31963</v>
      </c>
      <c r="D35" s="217">
        <f>SUM(D22)</f>
        <v>1875.21963</v>
      </c>
      <c r="E35" s="217">
        <f>SUM(E22)</f>
        <v>1602.1</v>
      </c>
      <c r="F35" s="217">
        <f>SUM(F22)</f>
        <v>1602.1</v>
      </c>
    </row>
    <row r="37" ht="12.75">
      <c r="C37" s="218"/>
    </row>
    <row r="38" ht="12.75">
      <c r="D38" s="303"/>
    </row>
    <row r="40" ht="12.75">
      <c r="D40" s="303"/>
    </row>
    <row r="45" ht="12.75">
      <c r="C45" s="303"/>
    </row>
  </sheetData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36" right="0.29" top="0.48" bottom="1" header="0.5" footer="0.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workbookViewId="0" topLeftCell="J7">
      <selection activeCell="Q12" sqref="Q12:Q15"/>
    </sheetView>
  </sheetViews>
  <sheetFormatPr defaultColWidth="9.16015625" defaultRowHeight="12.75"/>
  <cols>
    <col min="1" max="1" width="0.328125" style="107" hidden="1" customWidth="1"/>
    <col min="2" max="2" width="4.33203125" style="107" hidden="1" customWidth="1"/>
    <col min="3" max="3" width="12.5" style="107" hidden="1" customWidth="1"/>
    <col min="4" max="4" width="14.33203125" style="107" hidden="1" customWidth="1"/>
    <col min="5" max="5" width="47.33203125" style="107" customWidth="1"/>
    <col min="6" max="6" width="12.83203125" style="107" hidden="1" customWidth="1"/>
    <col min="7" max="7" width="8.33203125" style="107" hidden="1" customWidth="1"/>
    <col min="8" max="8" width="18.16015625" style="107" customWidth="1"/>
    <col min="9" max="10" width="20.83203125" style="107" customWidth="1"/>
    <col min="11" max="11" width="24.16015625" style="107" customWidth="1"/>
    <col min="12" max="13" width="22.5" style="107" customWidth="1"/>
    <col min="14" max="15" width="24.66015625" style="107" customWidth="1"/>
    <col min="16" max="16" width="28.16015625" style="107" customWidth="1"/>
    <col min="17" max="17" width="24.66015625" style="107" customWidth="1"/>
    <col min="18" max="18" width="27" style="107" customWidth="1"/>
    <col min="19" max="19" width="36" style="107" customWidth="1"/>
    <col min="20" max="20" width="21.66015625" style="107" customWidth="1"/>
    <col min="21" max="21" width="30.5" style="107" customWidth="1"/>
    <col min="22" max="16384" width="9.16015625" style="107" customWidth="1"/>
  </cols>
  <sheetData>
    <row r="1" spans="4:18" ht="2.25" customHeight="1">
      <c r="D1" s="73"/>
      <c r="E1" s="73"/>
      <c r="R1" s="354"/>
    </row>
    <row r="2" ht="9" customHeight="1" hidden="1">
      <c r="R2" s="354"/>
    </row>
    <row r="3" spans="5:18" ht="27.75" customHeight="1" hidden="1"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54"/>
    </row>
    <row r="4" spans="5:18" ht="83.25" customHeight="1">
      <c r="E4" s="75"/>
      <c r="F4" s="75"/>
      <c r="G4" s="75"/>
      <c r="H4" s="75"/>
      <c r="I4" s="75"/>
      <c r="J4" s="75"/>
      <c r="K4" s="75"/>
      <c r="L4" s="75"/>
      <c r="M4" s="75"/>
      <c r="N4" s="354" t="s">
        <v>321</v>
      </c>
      <c r="O4" s="354"/>
      <c r="P4" s="354"/>
      <c r="Q4" s="354"/>
      <c r="R4" s="354"/>
    </row>
    <row r="5" spans="5:18" ht="27.75" customHeight="1"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4"/>
    </row>
    <row r="6" spans="5:17" ht="23.25" customHeight="1"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8" ht="132" customHeight="1">
      <c r="A7" s="76"/>
      <c r="B7" s="76"/>
      <c r="C7" s="76"/>
      <c r="D7" s="385" t="s">
        <v>131</v>
      </c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7.25" customHeight="1">
      <c r="A8" s="76"/>
      <c r="B8" s="76"/>
      <c r="C8" s="76"/>
      <c r="D8" s="76"/>
      <c r="R8" s="142" t="s">
        <v>24</v>
      </c>
    </row>
    <row r="9" spans="1:18" s="112" customFormat="1" ht="0.75" customHeight="1">
      <c r="A9" s="108" t="s">
        <v>90</v>
      </c>
      <c r="B9" s="109" t="s">
        <v>91</v>
      </c>
      <c r="C9" s="110">
        <v>0</v>
      </c>
      <c r="D9" s="386" t="s">
        <v>92</v>
      </c>
      <c r="E9" s="388" t="s">
        <v>93</v>
      </c>
      <c r="F9" s="390" t="s">
        <v>94</v>
      </c>
      <c r="G9" s="111"/>
      <c r="H9" s="391" t="s">
        <v>95</v>
      </c>
      <c r="I9" s="306"/>
      <c r="J9" s="306"/>
      <c r="K9" s="306"/>
      <c r="L9" s="306"/>
      <c r="M9" s="306"/>
      <c r="N9" s="306"/>
      <c r="O9" s="306"/>
      <c r="P9" s="306"/>
      <c r="Q9" s="306"/>
      <c r="R9" s="307"/>
    </row>
    <row r="10" spans="1:21" s="112" customFormat="1" ht="46.5" customHeight="1">
      <c r="A10" s="108" t="s">
        <v>96</v>
      </c>
      <c r="B10" s="109" t="s">
        <v>91</v>
      </c>
      <c r="C10" s="110">
        <v>0</v>
      </c>
      <c r="D10" s="386"/>
      <c r="E10" s="388"/>
      <c r="F10" s="390"/>
      <c r="G10" s="111"/>
      <c r="H10" s="391"/>
      <c r="I10" s="392" t="s">
        <v>289</v>
      </c>
      <c r="J10" s="393"/>
      <c r="K10" s="394"/>
      <c r="L10" s="391" t="s">
        <v>97</v>
      </c>
      <c r="M10" s="391"/>
      <c r="N10" s="391"/>
      <c r="O10" s="391"/>
      <c r="P10" s="391"/>
      <c r="Q10" s="391" t="s">
        <v>330</v>
      </c>
      <c r="R10" s="412" t="s">
        <v>98</v>
      </c>
      <c r="S10" s="410" t="s">
        <v>315</v>
      </c>
      <c r="T10" s="410"/>
      <c r="U10" s="406" t="s">
        <v>323</v>
      </c>
    </row>
    <row r="11" spans="1:21" s="112" customFormat="1" ht="44.25" customHeight="1">
      <c r="A11" s="108"/>
      <c r="B11" s="109"/>
      <c r="C11" s="110"/>
      <c r="D11" s="387"/>
      <c r="E11" s="389"/>
      <c r="F11" s="390"/>
      <c r="G11" s="111"/>
      <c r="H11" s="391"/>
      <c r="I11" s="395"/>
      <c r="J11" s="396"/>
      <c r="K11" s="397"/>
      <c r="L11" s="391"/>
      <c r="M11" s="391"/>
      <c r="N11" s="391"/>
      <c r="O11" s="391"/>
      <c r="P11" s="391"/>
      <c r="Q11" s="391"/>
      <c r="R11" s="412"/>
      <c r="S11" s="306" t="s">
        <v>289</v>
      </c>
      <c r="T11" s="412" t="s">
        <v>316</v>
      </c>
      <c r="U11" s="406"/>
    </row>
    <row r="12" spans="1:21" s="112" customFormat="1" ht="51.75" customHeight="1">
      <c r="A12" s="108"/>
      <c r="B12" s="109"/>
      <c r="C12" s="110"/>
      <c r="D12" s="387"/>
      <c r="E12" s="389"/>
      <c r="F12" s="390"/>
      <c r="G12" s="111"/>
      <c r="H12" s="391"/>
      <c r="I12" s="398"/>
      <c r="J12" s="399"/>
      <c r="K12" s="400"/>
      <c r="L12" s="391" t="s">
        <v>99</v>
      </c>
      <c r="M12" s="391"/>
      <c r="N12" s="391"/>
      <c r="O12" s="391" t="s">
        <v>332</v>
      </c>
      <c r="P12" s="404" t="s">
        <v>331</v>
      </c>
      <c r="Q12" s="413" t="s">
        <v>333</v>
      </c>
      <c r="R12" s="412"/>
      <c r="S12" s="411" t="s">
        <v>266</v>
      </c>
      <c r="T12" s="412"/>
      <c r="U12" s="407" t="s">
        <v>324</v>
      </c>
    </row>
    <row r="13" spans="1:21" s="112" customFormat="1" ht="35.25" customHeight="1">
      <c r="A13" s="108"/>
      <c r="B13" s="109"/>
      <c r="C13" s="110"/>
      <c r="D13" s="387"/>
      <c r="E13" s="389"/>
      <c r="F13" s="390"/>
      <c r="G13" s="111"/>
      <c r="H13" s="391"/>
      <c r="I13" s="401" t="s">
        <v>311</v>
      </c>
      <c r="J13" s="402"/>
      <c r="K13" s="403"/>
      <c r="L13" s="391"/>
      <c r="M13" s="391"/>
      <c r="N13" s="391"/>
      <c r="O13" s="391"/>
      <c r="P13" s="413"/>
      <c r="Q13" s="413"/>
      <c r="R13" s="412"/>
      <c r="S13" s="411"/>
      <c r="T13" s="412"/>
      <c r="U13" s="408"/>
    </row>
    <row r="14" spans="1:21" s="112" customFormat="1" ht="88.5" customHeight="1">
      <c r="A14" s="108"/>
      <c r="B14" s="109"/>
      <c r="C14" s="110"/>
      <c r="D14" s="387"/>
      <c r="E14" s="389"/>
      <c r="F14" s="390"/>
      <c r="G14" s="111"/>
      <c r="H14" s="391"/>
      <c r="I14" s="308" t="s">
        <v>310</v>
      </c>
      <c r="J14" s="404" t="s">
        <v>318</v>
      </c>
      <c r="K14" s="404" t="s">
        <v>290</v>
      </c>
      <c r="L14" s="404" t="s">
        <v>290</v>
      </c>
      <c r="M14" s="391" t="s">
        <v>318</v>
      </c>
      <c r="N14" s="391" t="s">
        <v>309</v>
      </c>
      <c r="O14" s="391"/>
      <c r="P14" s="413"/>
      <c r="Q14" s="413"/>
      <c r="R14" s="412"/>
      <c r="S14" s="411"/>
      <c r="T14" s="412"/>
      <c r="U14" s="408"/>
    </row>
    <row r="15" spans="1:21" s="112" customFormat="1" ht="145.5" customHeight="1">
      <c r="A15" s="108" t="s">
        <v>100</v>
      </c>
      <c r="B15" s="109" t="s">
        <v>91</v>
      </c>
      <c r="C15" s="110">
        <v>0</v>
      </c>
      <c r="D15" s="387"/>
      <c r="E15" s="389"/>
      <c r="F15" s="390"/>
      <c r="G15" s="114" t="s">
        <v>101</v>
      </c>
      <c r="H15" s="391"/>
      <c r="I15" s="309"/>
      <c r="J15" s="405"/>
      <c r="K15" s="405"/>
      <c r="L15" s="405"/>
      <c r="M15" s="391"/>
      <c r="N15" s="391"/>
      <c r="O15" s="391"/>
      <c r="P15" s="405"/>
      <c r="Q15" s="405"/>
      <c r="R15" s="412"/>
      <c r="S15" s="411"/>
      <c r="T15" s="412"/>
      <c r="U15" s="409"/>
    </row>
    <row r="16" spans="1:21" s="112" customFormat="1" ht="29.25" customHeight="1">
      <c r="A16" s="108"/>
      <c r="B16" s="109"/>
      <c r="C16" s="110"/>
      <c r="D16" s="113"/>
      <c r="E16" s="115" t="s">
        <v>102</v>
      </c>
      <c r="F16" s="128"/>
      <c r="G16" s="128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1">
        <f>I16+J16+K16+L16+M16+N16</f>
        <v>0</v>
      </c>
      <c r="S16" s="314"/>
      <c r="T16" s="314"/>
      <c r="U16" s="314"/>
    </row>
    <row r="17" spans="1:21" s="112" customFormat="1" ht="29.25" customHeight="1">
      <c r="A17" s="108"/>
      <c r="B17" s="109"/>
      <c r="C17" s="110"/>
      <c r="D17" s="113"/>
      <c r="E17" s="115" t="s">
        <v>103</v>
      </c>
      <c r="F17" s="128"/>
      <c r="G17" s="128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1">
        <f aca="true" t="shared" si="0" ref="R17:R39">I17+J17+K17+L17+M17+N17</f>
        <v>0</v>
      </c>
      <c r="S17" s="314"/>
      <c r="T17" s="314"/>
      <c r="U17" s="314"/>
    </row>
    <row r="18" spans="1:21" s="112" customFormat="1" ht="29.25" customHeight="1">
      <c r="A18" s="108"/>
      <c r="B18" s="109"/>
      <c r="C18" s="110"/>
      <c r="D18" s="113"/>
      <c r="E18" s="115" t="s">
        <v>104</v>
      </c>
      <c r="F18" s="178"/>
      <c r="G18" s="128"/>
      <c r="H18" s="172">
        <v>240</v>
      </c>
      <c r="I18" s="172"/>
      <c r="J18" s="172"/>
      <c r="K18" s="177"/>
      <c r="L18" s="177"/>
      <c r="M18" s="177"/>
      <c r="N18" s="177"/>
      <c r="O18" s="177"/>
      <c r="P18" s="177"/>
      <c r="Q18" s="177"/>
      <c r="R18" s="171">
        <f t="shared" si="0"/>
        <v>0</v>
      </c>
      <c r="S18" s="314"/>
      <c r="T18" s="314"/>
      <c r="U18" s="314"/>
    </row>
    <row r="19" spans="1:21" s="112" customFormat="1" ht="29.25" customHeight="1">
      <c r="A19" s="108"/>
      <c r="B19" s="109"/>
      <c r="C19" s="110"/>
      <c r="D19" s="113"/>
      <c r="E19" s="115" t="s">
        <v>105</v>
      </c>
      <c r="F19" s="178"/>
      <c r="G19" s="128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1">
        <f t="shared" si="0"/>
        <v>0</v>
      </c>
      <c r="S19" s="314"/>
      <c r="T19" s="314"/>
      <c r="U19" s="314"/>
    </row>
    <row r="20" spans="1:21" s="112" customFormat="1" ht="29.25" customHeight="1">
      <c r="A20" s="108"/>
      <c r="B20" s="109"/>
      <c r="C20" s="110"/>
      <c r="D20" s="113"/>
      <c r="E20" s="115" t="s">
        <v>106</v>
      </c>
      <c r="F20" s="178"/>
      <c r="G20" s="128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1">
        <f t="shared" si="0"/>
        <v>0</v>
      </c>
      <c r="S20" s="314"/>
      <c r="T20" s="314"/>
      <c r="U20" s="314"/>
    </row>
    <row r="21" spans="1:21" s="112" customFormat="1" ht="29.25" customHeight="1">
      <c r="A21" s="108"/>
      <c r="B21" s="109"/>
      <c r="C21" s="110"/>
      <c r="D21" s="113"/>
      <c r="E21" s="115" t="s">
        <v>107</v>
      </c>
      <c r="F21" s="178"/>
      <c r="G21" s="128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1">
        <f t="shared" si="0"/>
        <v>0</v>
      </c>
      <c r="S21" s="314"/>
      <c r="T21" s="314"/>
      <c r="U21" s="314"/>
    </row>
    <row r="22" spans="1:21" s="112" customFormat="1" ht="29.25" customHeight="1">
      <c r="A22" s="108"/>
      <c r="B22" s="109"/>
      <c r="C22" s="110"/>
      <c r="D22" s="113"/>
      <c r="E22" s="115" t="s">
        <v>108</v>
      </c>
      <c r="F22" s="178"/>
      <c r="G22" s="128"/>
      <c r="H22" s="172"/>
      <c r="I22" s="172"/>
      <c r="J22" s="172"/>
      <c r="K22" s="172">
        <v>9</v>
      </c>
      <c r="L22" s="172">
        <v>4</v>
      </c>
      <c r="M22" s="172"/>
      <c r="N22" s="172"/>
      <c r="O22" s="172"/>
      <c r="P22" s="172"/>
      <c r="Q22" s="172"/>
      <c r="R22" s="171">
        <f t="shared" si="0"/>
        <v>13</v>
      </c>
      <c r="S22" s="314"/>
      <c r="T22" s="314"/>
      <c r="U22" s="314"/>
    </row>
    <row r="23" spans="1:21" s="112" customFormat="1" ht="29.25" customHeight="1">
      <c r="A23" s="108"/>
      <c r="B23" s="109"/>
      <c r="C23" s="110"/>
      <c r="D23" s="113"/>
      <c r="E23" s="115" t="s">
        <v>109</v>
      </c>
      <c r="F23" s="178"/>
      <c r="G23" s="128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1">
        <f t="shared" si="0"/>
        <v>0</v>
      </c>
      <c r="S23" s="314"/>
      <c r="T23" s="314"/>
      <c r="U23" s="314"/>
    </row>
    <row r="24" spans="1:21" s="112" customFormat="1" ht="29.25" customHeight="1">
      <c r="A24" s="108"/>
      <c r="B24" s="109"/>
      <c r="C24" s="110"/>
      <c r="D24" s="113"/>
      <c r="E24" s="115" t="s">
        <v>110</v>
      </c>
      <c r="F24" s="178"/>
      <c r="G24" s="128"/>
      <c r="H24" s="172"/>
      <c r="I24" s="172"/>
      <c r="J24" s="172">
        <v>5</v>
      </c>
      <c r="K24" s="172">
        <v>6</v>
      </c>
      <c r="L24" s="172">
        <v>21</v>
      </c>
      <c r="M24" s="172"/>
      <c r="N24" s="172">
        <v>4.5</v>
      </c>
      <c r="O24" s="172"/>
      <c r="P24" s="172"/>
      <c r="Q24" s="172"/>
      <c r="R24" s="171">
        <f t="shared" si="0"/>
        <v>36.5</v>
      </c>
      <c r="S24" s="171">
        <v>50</v>
      </c>
      <c r="T24" s="171">
        <f>S24</f>
        <v>50</v>
      </c>
      <c r="U24" s="314"/>
    </row>
    <row r="25" spans="1:21" s="112" customFormat="1" ht="29.25" customHeight="1">
      <c r="A25" s="108"/>
      <c r="B25" s="109"/>
      <c r="C25" s="110"/>
      <c r="D25" s="113"/>
      <c r="E25" s="115" t="s">
        <v>111</v>
      </c>
      <c r="F25" s="178"/>
      <c r="G25" s="128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1">
        <f t="shared" si="0"/>
        <v>0</v>
      </c>
      <c r="S25" s="314"/>
      <c r="T25" s="314"/>
      <c r="U25" s="314"/>
    </row>
    <row r="26" spans="1:21" s="112" customFormat="1" ht="29.25" customHeight="1">
      <c r="A26" s="108"/>
      <c r="B26" s="109"/>
      <c r="C26" s="110"/>
      <c r="D26" s="113"/>
      <c r="E26" s="115" t="s">
        <v>112</v>
      </c>
      <c r="F26" s="178"/>
      <c r="G26" s="128"/>
      <c r="H26" s="172"/>
      <c r="I26" s="172"/>
      <c r="J26" s="172"/>
      <c r="K26" s="172">
        <v>7.6</v>
      </c>
      <c r="L26" s="172">
        <v>12.2</v>
      </c>
      <c r="M26" s="172"/>
      <c r="N26" s="172">
        <v>13.5</v>
      </c>
      <c r="O26" s="172"/>
      <c r="P26" s="172"/>
      <c r="Q26" s="172"/>
      <c r="R26" s="171">
        <f t="shared" si="0"/>
        <v>33.3</v>
      </c>
      <c r="S26" s="314"/>
      <c r="T26" s="314"/>
      <c r="U26" s="314"/>
    </row>
    <row r="27" spans="1:21" s="112" customFormat="1" ht="29.25" customHeight="1">
      <c r="A27" s="108"/>
      <c r="B27" s="109"/>
      <c r="C27" s="110"/>
      <c r="D27" s="113"/>
      <c r="E27" s="115" t="s">
        <v>113</v>
      </c>
      <c r="F27" s="178"/>
      <c r="G27" s="128"/>
      <c r="H27" s="172"/>
      <c r="I27" s="172"/>
      <c r="J27" s="172"/>
      <c r="K27" s="172"/>
      <c r="L27" s="172"/>
      <c r="M27" s="172"/>
      <c r="N27" s="172">
        <v>27</v>
      </c>
      <c r="O27" s="172">
        <v>-6.048</v>
      </c>
      <c r="P27" s="172"/>
      <c r="Q27" s="172">
        <v>6.048</v>
      </c>
      <c r="R27" s="171">
        <f t="shared" si="0"/>
        <v>27</v>
      </c>
      <c r="S27" s="314"/>
      <c r="T27" s="314"/>
      <c r="U27" s="314"/>
    </row>
    <row r="28" spans="1:21" s="112" customFormat="1" ht="29.25" customHeight="1">
      <c r="A28" s="108"/>
      <c r="B28" s="109"/>
      <c r="C28" s="110"/>
      <c r="D28" s="113"/>
      <c r="E28" s="115" t="s">
        <v>114</v>
      </c>
      <c r="F28" s="178"/>
      <c r="G28" s="128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1">
        <f t="shared" si="0"/>
        <v>0</v>
      </c>
      <c r="S28" s="314"/>
      <c r="T28" s="314"/>
      <c r="U28" s="314"/>
    </row>
    <row r="29" spans="1:21" s="112" customFormat="1" ht="29.25" customHeight="1">
      <c r="A29" s="108"/>
      <c r="B29" s="109"/>
      <c r="C29" s="110"/>
      <c r="D29" s="113"/>
      <c r="E29" s="115" t="s">
        <v>115</v>
      </c>
      <c r="F29" s="178"/>
      <c r="G29" s="128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1">
        <f t="shared" si="0"/>
        <v>0</v>
      </c>
      <c r="S29" s="314"/>
      <c r="T29" s="314"/>
      <c r="U29" s="314"/>
    </row>
    <row r="30" spans="1:21" s="112" customFormat="1" ht="29.25" customHeight="1">
      <c r="A30" s="108"/>
      <c r="B30" s="109"/>
      <c r="C30" s="110"/>
      <c r="D30" s="113"/>
      <c r="E30" s="115" t="s">
        <v>116</v>
      </c>
      <c r="F30" s="178"/>
      <c r="G30" s="128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1">
        <f t="shared" si="0"/>
        <v>0</v>
      </c>
      <c r="S30" s="314"/>
      <c r="T30" s="314"/>
      <c r="U30" s="314"/>
    </row>
    <row r="31" spans="1:21" s="112" customFormat="1" ht="29.25" customHeight="1">
      <c r="A31" s="108"/>
      <c r="B31" s="109"/>
      <c r="C31" s="110"/>
      <c r="D31" s="113"/>
      <c r="E31" s="115" t="s">
        <v>117</v>
      </c>
      <c r="F31" s="178"/>
      <c r="G31" s="128"/>
      <c r="H31" s="172"/>
      <c r="I31" s="172">
        <v>24</v>
      </c>
      <c r="J31" s="172"/>
      <c r="K31" s="172"/>
      <c r="L31" s="172"/>
      <c r="M31" s="172"/>
      <c r="N31" s="172">
        <v>15</v>
      </c>
      <c r="O31" s="172"/>
      <c r="P31" s="172"/>
      <c r="Q31" s="172"/>
      <c r="R31" s="171">
        <f t="shared" si="0"/>
        <v>39</v>
      </c>
      <c r="S31" s="314"/>
      <c r="T31" s="314"/>
      <c r="U31" s="314"/>
    </row>
    <row r="32" spans="1:21" ht="23.25" customHeight="1">
      <c r="A32" s="117" t="s">
        <v>118</v>
      </c>
      <c r="B32" s="118" t="s">
        <v>91</v>
      </c>
      <c r="C32" s="119">
        <v>0</v>
      </c>
      <c r="D32" s="116"/>
      <c r="E32" s="115" t="s">
        <v>119</v>
      </c>
      <c r="F32" s="179"/>
      <c r="G32" s="180"/>
      <c r="H32" s="173"/>
      <c r="I32" s="173"/>
      <c r="J32" s="173"/>
      <c r="K32" s="173"/>
      <c r="L32" s="319">
        <v>19</v>
      </c>
      <c r="M32" s="319">
        <v>9</v>
      </c>
      <c r="N32" s="173"/>
      <c r="O32" s="173"/>
      <c r="P32" s="173"/>
      <c r="Q32" s="173"/>
      <c r="R32" s="171">
        <f t="shared" si="0"/>
        <v>28</v>
      </c>
      <c r="S32" s="315"/>
      <c r="T32" s="315"/>
      <c r="U32" s="315"/>
    </row>
    <row r="33" spans="1:21" ht="23.25" customHeight="1">
      <c r="A33" s="120" t="s">
        <v>120</v>
      </c>
      <c r="B33" s="118" t="s">
        <v>91</v>
      </c>
      <c r="C33" s="119">
        <v>0</v>
      </c>
      <c r="D33" s="116"/>
      <c r="E33" s="115" t="s">
        <v>121</v>
      </c>
      <c r="F33" s="179"/>
      <c r="G33" s="180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1">
        <f t="shared" si="0"/>
        <v>0</v>
      </c>
      <c r="S33" s="315"/>
      <c r="T33" s="315"/>
      <c r="U33" s="315"/>
    </row>
    <row r="34" spans="1:21" ht="23.25" customHeight="1">
      <c r="A34" s="121" t="s">
        <v>122</v>
      </c>
      <c r="B34" s="118" t="s">
        <v>91</v>
      </c>
      <c r="C34" s="119">
        <v>0</v>
      </c>
      <c r="D34" s="116"/>
      <c r="E34" s="115" t="s">
        <v>123</v>
      </c>
      <c r="F34" s="179"/>
      <c r="G34" s="180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1">
        <f t="shared" si="0"/>
        <v>0</v>
      </c>
      <c r="S34" s="315"/>
      <c r="T34" s="315"/>
      <c r="U34" s="315"/>
    </row>
    <row r="35" spans="1:21" ht="23.25" customHeight="1">
      <c r="A35" s="121" t="s">
        <v>124</v>
      </c>
      <c r="B35" s="118" t="s">
        <v>91</v>
      </c>
      <c r="C35" s="119">
        <v>0</v>
      </c>
      <c r="D35" s="116"/>
      <c r="E35" s="115" t="s">
        <v>125</v>
      </c>
      <c r="F35" s="181"/>
      <c r="G35" s="180"/>
      <c r="H35" s="173"/>
      <c r="I35" s="173"/>
      <c r="J35" s="173"/>
      <c r="K35" s="173"/>
      <c r="L35" s="173"/>
      <c r="M35" s="173"/>
      <c r="N35" s="173"/>
      <c r="O35" s="173"/>
      <c r="P35" s="319">
        <v>-5.411</v>
      </c>
      <c r="Q35" s="319">
        <v>5.411</v>
      </c>
      <c r="R35" s="171">
        <f t="shared" si="0"/>
        <v>0</v>
      </c>
      <c r="S35" s="315"/>
      <c r="T35" s="315"/>
      <c r="U35" s="315"/>
    </row>
    <row r="36" spans="1:21" ht="23.25" customHeight="1">
      <c r="A36" s="122" t="s">
        <v>126</v>
      </c>
      <c r="B36" s="123" t="s">
        <v>91</v>
      </c>
      <c r="C36" s="119">
        <v>0</v>
      </c>
      <c r="D36" s="116"/>
      <c r="E36" s="115" t="s">
        <v>127</v>
      </c>
      <c r="F36" s="181"/>
      <c r="G36" s="180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1">
        <f t="shared" si="0"/>
        <v>0</v>
      </c>
      <c r="S36" s="315"/>
      <c r="T36" s="315"/>
      <c r="U36" s="315"/>
    </row>
    <row r="37" spans="1:21" ht="23.25" customHeight="1">
      <c r="A37" s="122">
        <v>10</v>
      </c>
      <c r="B37" s="123" t="s">
        <v>91</v>
      </c>
      <c r="C37" s="119">
        <v>0</v>
      </c>
      <c r="D37" s="116"/>
      <c r="E37" s="115" t="s">
        <v>128</v>
      </c>
      <c r="F37" s="181"/>
      <c r="G37" s="180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1">
        <f t="shared" si="0"/>
        <v>0</v>
      </c>
      <c r="S37" s="315"/>
      <c r="T37" s="315"/>
      <c r="U37" s="315"/>
    </row>
    <row r="38" spans="1:21" ht="18" customHeight="1">
      <c r="A38" s="122">
        <v>11</v>
      </c>
      <c r="B38" s="123" t="s">
        <v>91</v>
      </c>
      <c r="C38" s="124">
        <v>0</v>
      </c>
      <c r="D38" s="125"/>
      <c r="E38" s="126" t="s">
        <v>129</v>
      </c>
      <c r="F38" s="182"/>
      <c r="G38" s="183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1">
        <f t="shared" si="0"/>
        <v>0</v>
      </c>
      <c r="S38" s="315"/>
      <c r="T38" s="315"/>
      <c r="U38" s="315"/>
    </row>
    <row r="39" spans="1:21" ht="26.25" customHeight="1">
      <c r="A39" s="122">
        <v>12</v>
      </c>
      <c r="B39" s="123" t="s">
        <v>91</v>
      </c>
      <c r="C39" s="127">
        <v>0</v>
      </c>
      <c r="D39" s="116"/>
      <c r="E39" s="128" t="s">
        <v>130</v>
      </c>
      <c r="F39" s="180"/>
      <c r="G39" s="180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1">
        <f t="shared" si="0"/>
        <v>0</v>
      </c>
      <c r="S39" s="315"/>
      <c r="T39" s="315"/>
      <c r="U39" s="320">
        <v>250</v>
      </c>
    </row>
    <row r="40" spans="1:21" ht="27.75" customHeight="1" hidden="1">
      <c r="A40" s="122"/>
      <c r="B40" s="123"/>
      <c r="C40" s="119"/>
      <c r="D40" s="116"/>
      <c r="E40" s="128"/>
      <c r="F40" s="180"/>
      <c r="G40" s="180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1" t="e">
        <f>#REF!+#REF!+#REF!</f>
        <v>#REF!</v>
      </c>
      <c r="S40" s="315"/>
      <c r="T40" s="315"/>
      <c r="U40" s="315"/>
    </row>
    <row r="41" spans="1:21" ht="30" customHeight="1">
      <c r="A41" s="120">
        <v>13</v>
      </c>
      <c r="B41" s="123" t="s">
        <v>91</v>
      </c>
      <c r="C41" s="119">
        <v>0</v>
      </c>
      <c r="D41" s="129"/>
      <c r="E41" s="184" t="s">
        <v>15</v>
      </c>
      <c r="F41" s="181">
        <f>SUM(F16:F39)</f>
        <v>0</v>
      </c>
      <c r="G41" s="185"/>
      <c r="H41" s="175">
        <f aca="true" t="shared" si="1" ref="H41:N41">SUM(H16:H40)</f>
        <v>240</v>
      </c>
      <c r="I41" s="175">
        <f t="shared" si="1"/>
        <v>24</v>
      </c>
      <c r="J41" s="175">
        <f t="shared" si="1"/>
        <v>5</v>
      </c>
      <c r="K41" s="175">
        <f t="shared" si="1"/>
        <v>22.6</v>
      </c>
      <c r="L41" s="175">
        <f t="shared" si="1"/>
        <v>56.2</v>
      </c>
      <c r="M41" s="175">
        <f t="shared" si="1"/>
        <v>9</v>
      </c>
      <c r="N41" s="175">
        <f t="shared" si="1"/>
        <v>60</v>
      </c>
      <c r="O41" s="175">
        <f>SUM(O16:O40)</f>
        <v>-6.048</v>
      </c>
      <c r="P41" s="175">
        <f>SUM(P16:P40)</f>
        <v>-5.411</v>
      </c>
      <c r="Q41" s="175">
        <f>SUM(Q16:Q40)</f>
        <v>11.459</v>
      </c>
      <c r="R41" s="175">
        <f>SUM(R16:R39)</f>
        <v>176.8</v>
      </c>
      <c r="S41" s="175">
        <f>SUM(S16:S40)</f>
        <v>50</v>
      </c>
      <c r="T41" s="175">
        <f>SUM(T16:T40)</f>
        <v>50</v>
      </c>
      <c r="U41" s="175">
        <f>SUM(U16:U40)</f>
        <v>250</v>
      </c>
    </row>
    <row r="42" spans="1:18" s="133" customFormat="1" ht="31.5" customHeight="1">
      <c r="A42" s="130"/>
      <c r="B42" s="131"/>
      <c r="C42" s="131"/>
      <c r="D42" s="107"/>
      <c r="E42" s="107"/>
      <c r="F42" s="107"/>
      <c r="G42" s="107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32"/>
    </row>
    <row r="43" spans="1:18" ht="15.75">
      <c r="A43" s="134"/>
      <c r="B43" s="135"/>
      <c r="C43" s="135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32"/>
    </row>
    <row r="44" spans="1:18" s="139" customFormat="1" ht="15.75">
      <c r="A44" s="136"/>
      <c r="B44" s="137"/>
      <c r="C44" s="137"/>
      <c r="D44" s="138"/>
      <c r="E44" s="41"/>
      <c r="F44" s="107"/>
      <c r="G44" s="107"/>
      <c r="H44" s="112"/>
      <c r="I44" s="112"/>
      <c r="J44" s="112"/>
      <c r="K44" s="112"/>
      <c r="L44" s="112"/>
      <c r="M44" s="325"/>
      <c r="N44" s="112"/>
      <c r="O44" s="112"/>
      <c r="P44" s="112"/>
      <c r="Q44" s="112"/>
      <c r="R44" s="132"/>
    </row>
    <row r="45" spans="1:18" s="139" customFormat="1" ht="15.75">
      <c r="A45" s="136"/>
      <c r="B45" s="137"/>
      <c r="C45" s="137"/>
      <c r="D45" s="107"/>
      <c r="E45" s="107"/>
      <c r="F45" s="107"/>
      <c r="G45" s="107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07"/>
    </row>
    <row r="46" spans="1:18" s="139" customFormat="1" ht="15.75">
      <c r="A46" s="136"/>
      <c r="B46" s="137"/>
      <c r="C46" s="137"/>
      <c r="D46" s="107"/>
      <c r="E46" s="107"/>
      <c r="F46" s="107"/>
      <c r="G46" s="107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07"/>
    </row>
    <row r="47" spans="1:18" s="139" customFormat="1" ht="15.75">
      <c r="A47" s="136"/>
      <c r="B47" s="137"/>
      <c r="C47" s="137"/>
      <c r="D47" s="107"/>
      <c r="E47" s="107"/>
      <c r="F47" s="107"/>
      <c r="G47" s="107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07"/>
    </row>
    <row r="48" spans="1:17" ht="15.75">
      <c r="A48" s="134"/>
      <c r="B48" s="135"/>
      <c r="C48" s="135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15.75">
      <c r="A49" s="134"/>
      <c r="B49" s="135"/>
      <c r="C49" s="135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15.75">
      <c r="A50" s="134"/>
      <c r="B50" s="135"/>
      <c r="C50" s="135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ht="15.75">
      <c r="A51" s="134"/>
      <c r="B51" s="135"/>
      <c r="C51" s="135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ht="15.75">
      <c r="A52" s="134"/>
      <c r="B52" s="135"/>
      <c r="C52" s="135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t="15.75">
      <c r="A53" s="134"/>
      <c r="B53" s="135"/>
      <c r="C53" s="135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t="15.75">
      <c r="A54" s="134"/>
      <c r="B54" s="135"/>
      <c r="C54" s="135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5.75">
      <c r="A55" s="134"/>
      <c r="B55" s="135"/>
      <c r="C55" s="135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15.75">
      <c r="A56" s="134"/>
      <c r="B56" s="135"/>
      <c r="C56" s="135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5.75">
      <c r="A57" s="134"/>
      <c r="B57" s="135"/>
      <c r="C57" s="135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t="15.75">
      <c r="A58" s="134"/>
      <c r="B58" s="135"/>
      <c r="C58" s="135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5.75">
      <c r="A59" s="134"/>
      <c r="B59" s="135"/>
      <c r="C59" s="135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5.75">
      <c r="A60" s="134"/>
      <c r="B60" s="135"/>
      <c r="C60" s="135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5.75">
      <c r="A61" s="134"/>
      <c r="B61" s="135"/>
      <c r="C61" s="135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5.75">
      <c r="A62" s="134"/>
      <c r="B62" s="135"/>
      <c r="C62" s="135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5.75">
      <c r="A63" s="134"/>
      <c r="B63" s="135"/>
      <c r="C63" s="135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5.75">
      <c r="A64" s="134"/>
      <c r="B64" s="135"/>
      <c r="C64" s="135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5.75">
      <c r="A65" s="134"/>
      <c r="B65" s="135"/>
      <c r="C65" s="135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5.75">
      <c r="A66" s="134"/>
      <c r="B66" s="135"/>
      <c r="C66" s="135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15.75">
      <c r="A67" s="134"/>
      <c r="B67" s="135"/>
      <c r="C67" s="135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3" ht="12.75">
      <c r="A68" s="134"/>
      <c r="B68" s="135"/>
      <c r="C68" s="135"/>
    </row>
    <row r="69" spans="1:3" ht="12.75">
      <c r="A69" s="134"/>
      <c r="B69" s="135"/>
      <c r="C69" s="135"/>
    </row>
    <row r="70" spans="1:3" ht="12.75">
      <c r="A70" s="134"/>
      <c r="B70" s="135"/>
      <c r="C70" s="135"/>
    </row>
    <row r="71" ht="44.25" customHeight="1">
      <c r="A71" s="134"/>
    </row>
    <row r="72" ht="12.75">
      <c r="A72" s="134"/>
    </row>
    <row r="73" ht="12.75">
      <c r="A73" s="134"/>
    </row>
    <row r="74" ht="16.5" thickBot="1">
      <c r="C74" s="140"/>
    </row>
    <row r="84" ht="45.75" customHeight="1"/>
  </sheetData>
  <mergeCells count="26">
    <mergeCell ref="J14:J15"/>
    <mergeCell ref="M14:M15"/>
    <mergeCell ref="K14:K15"/>
    <mergeCell ref="R10:R15"/>
    <mergeCell ref="P12:P15"/>
    <mergeCell ref="Q12:Q15"/>
    <mergeCell ref="Q10:Q11"/>
    <mergeCell ref="U10:U11"/>
    <mergeCell ref="U12:U15"/>
    <mergeCell ref="N4:R4"/>
    <mergeCell ref="L12:N13"/>
    <mergeCell ref="S10:T10"/>
    <mergeCell ref="S12:S15"/>
    <mergeCell ref="T11:T15"/>
    <mergeCell ref="L10:P11"/>
    <mergeCell ref="O12:O15"/>
    <mergeCell ref="R1:R3"/>
    <mergeCell ref="D7:R7"/>
    <mergeCell ref="D9:D15"/>
    <mergeCell ref="E9:E15"/>
    <mergeCell ref="F9:F15"/>
    <mergeCell ref="H9:H15"/>
    <mergeCell ref="N14:N15"/>
    <mergeCell ref="I10:K12"/>
    <mergeCell ref="I13:K13"/>
    <mergeCell ref="L14:L15"/>
  </mergeCells>
  <printOptions/>
  <pageMargins left="0.16" right="0.11" top="0.13" bottom="0.3" header="0.13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2016-08-03T06:40:07Z</cp:lastPrinted>
  <dcterms:created xsi:type="dcterms:W3CDTF">2014-01-17T10:52:16Z</dcterms:created>
  <dcterms:modified xsi:type="dcterms:W3CDTF">2016-08-03T06:43:11Z</dcterms:modified>
  <cp:category/>
  <cp:version/>
  <cp:contentType/>
  <cp:contentStatus/>
</cp:coreProperties>
</file>